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6D9DA130-F946-4CD4-81BE-E9811F2A5910}" xr6:coauthVersionLast="36" xr6:coauthVersionMax="36" xr10:uidLastSave="{00000000-0000-0000-0000-000000000000}"/>
  <bookViews>
    <workbookView xWindow="0" yWindow="0" windowWidth="28800" windowHeight="11028" xr2:uid="{4A424AD3-4A21-4720-824B-0D4CBDA6075C}"/>
  </bookViews>
  <sheets>
    <sheet name="Rekapitulace stavby" sheetId="1" r:id="rId1"/>
    <sheet name="SO 03-f - nábytek" sheetId="2" r:id="rId2"/>
  </sheets>
  <externalReferences>
    <externalReference r:id="rId3"/>
  </externalReferences>
  <definedNames>
    <definedName name="_xlnm._FilterDatabase" localSheetId="1" hidden="1">'SO 03-f - nábytek'!$C$80:$K$98</definedName>
    <definedName name="_xlnm.Print_Titles" localSheetId="0">'Rekapitulace stavby'!$52:$52</definedName>
    <definedName name="_xlnm.Print_Titles" localSheetId="1">'SO 03-f - nábytek'!$80:$80</definedName>
    <definedName name="_xlnm.Print_Area" localSheetId="0">'Rekapitulace stavby'!$D$4:$AO$36,'Rekapitulace stavby'!$C$42:$AQ$56</definedName>
    <definedName name="_xlnm.Print_Area" localSheetId="1">'SO 03-f - nábytek'!$C$4:$J$39,'SO 03-f - nábytek'!$C$45:$J$62,'SO 03-f - nábytek'!$C$68:$K$98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55" i="1" l="1"/>
  <c r="BK98" i="2" l="1"/>
  <c r="BI98" i="2"/>
  <c r="BH98" i="2"/>
  <c r="BG98" i="2"/>
  <c r="BF98" i="2"/>
  <c r="BE98" i="2"/>
  <c r="T98" i="2"/>
  <c r="R98" i="2"/>
  <c r="P98" i="2"/>
  <c r="J98" i="2"/>
  <c r="BK97" i="2"/>
  <c r="BI97" i="2"/>
  <c r="BH97" i="2"/>
  <c r="BG97" i="2"/>
  <c r="BF97" i="2"/>
  <c r="T97" i="2"/>
  <c r="R97" i="2"/>
  <c r="P97" i="2"/>
  <c r="J97" i="2"/>
  <c r="BE97" i="2" s="1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BE95" i="2"/>
  <c r="T95" i="2"/>
  <c r="R95" i="2"/>
  <c r="P95" i="2"/>
  <c r="J95" i="2"/>
  <c r="BK94" i="2"/>
  <c r="BI94" i="2"/>
  <c r="BH94" i="2"/>
  <c r="BG94" i="2"/>
  <c r="BF94" i="2"/>
  <c r="T94" i="2"/>
  <c r="R94" i="2"/>
  <c r="P94" i="2"/>
  <c r="J94" i="2"/>
  <c r="BE94" i="2" s="1"/>
  <c r="BK93" i="2"/>
  <c r="BI93" i="2"/>
  <c r="BH93" i="2"/>
  <c r="BG93" i="2"/>
  <c r="BF93" i="2"/>
  <c r="T93" i="2"/>
  <c r="R93" i="2"/>
  <c r="P93" i="2"/>
  <c r="J93" i="2"/>
  <c r="BE93" i="2" s="1"/>
  <c r="BK92" i="2"/>
  <c r="BI92" i="2"/>
  <c r="BH92" i="2"/>
  <c r="BG92" i="2"/>
  <c r="BF92" i="2"/>
  <c r="BE92" i="2"/>
  <c r="T92" i="2"/>
  <c r="R92" i="2"/>
  <c r="P92" i="2"/>
  <c r="J92" i="2"/>
  <c r="BK91" i="2"/>
  <c r="BI91" i="2"/>
  <c r="BH91" i="2"/>
  <c r="BG91" i="2"/>
  <c r="BF91" i="2"/>
  <c r="T91" i="2"/>
  <c r="R91" i="2"/>
  <c r="P91" i="2"/>
  <c r="J91" i="2"/>
  <c r="BE91" i="2" s="1"/>
  <c r="BK90" i="2"/>
  <c r="BI90" i="2"/>
  <c r="BH90" i="2"/>
  <c r="BG90" i="2"/>
  <c r="BF90" i="2"/>
  <c r="T90" i="2"/>
  <c r="R90" i="2"/>
  <c r="P90" i="2"/>
  <c r="J90" i="2"/>
  <c r="BE90" i="2" s="1"/>
  <c r="BK89" i="2"/>
  <c r="BI89" i="2"/>
  <c r="BH89" i="2"/>
  <c r="BG89" i="2"/>
  <c r="BF89" i="2"/>
  <c r="BE89" i="2"/>
  <c r="T89" i="2"/>
  <c r="R89" i="2"/>
  <c r="P89" i="2"/>
  <c r="J89" i="2"/>
  <c r="BK88" i="2"/>
  <c r="BI88" i="2"/>
  <c r="BH88" i="2"/>
  <c r="BG88" i="2"/>
  <c r="BF88" i="2"/>
  <c r="T88" i="2"/>
  <c r="R88" i="2"/>
  <c r="P88" i="2"/>
  <c r="J88" i="2"/>
  <c r="BE88" i="2" s="1"/>
  <c r="BK87" i="2"/>
  <c r="BI87" i="2"/>
  <c r="BH87" i="2"/>
  <c r="BG87" i="2"/>
  <c r="BF87" i="2"/>
  <c r="T87" i="2"/>
  <c r="R87" i="2"/>
  <c r="P87" i="2"/>
  <c r="J87" i="2"/>
  <c r="BE87" i="2" s="1"/>
  <c r="BK86" i="2"/>
  <c r="BI86" i="2"/>
  <c r="BH86" i="2"/>
  <c r="BG86" i="2"/>
  <c r="BF86" i="2"/>
  <c r="BE86" i="2"/>
  <c r="T86" i="2"/>
  <c r="R86" i="2"/>
  <c r="P86" i="2"/>
  <c r="P83" i="2" s="1"/>
  <c r="P82" i="2" s="1"/>
  <c r="P81" i="2" s="1"/>
  <c r="J86" i="2"/>
  <c r="BK85" i="2"/>
  <c r="BI85" i="2"/>
  <c r="BH85" i="2"/>
  <c r="BG85" i="2"/>
  <c r="BF85" i="2"/>
  <c r="T85" i="2"/>
  <c r="R85" i="2"/>
  <c r="R83" i="2" s="1"/>
  <c r="R82" i="2" s="1"/>
  <c r="R81" i="2" s="1"/>
  <c r="P85" i="2"/>
  <c r="J85" i="2"/>
  <c r="BE85" i="2" s="1"/>
  <c r="BK84" i="2"/>
  <c r="BI84" i="2"/>
  <c r="BH84" i="2"/>
  <c r="BG84" i="2"/>
  <c r="BF84" i="2"/>
  <c r="T84" i="2"/>
  <c r="R84" i="2"/>
  <c r="P84" i="2"/>
  <c r="J84" i="2"/>
  <c r="BE84" i="2" s="1"/>
  <c r="T83" i="2"/>
  <c r="T82" i="2" s="1"/>
  <c r="T81" i="2" s="1"/>
  <c r="J78" i="2"/>
  <c r="F75" i="2"/>
  <c r="E73" i="2"/>
  <c r="J55" i="2"/>
  <c r="F52" i="2"/>
  <c r="E50" i="2"/>
  <c r="J37" i="2"/>
  <c r="J36" i="2"/>
  <c r="J35" i="2"/>
  <c r="J21" i="2"/>
  <c r="E21" i="2"/>
  <c r="J54" i="2" s="1"/>
  <c r="J20" i="2"/>
  <c r="J18" i="2"/>
  <c r="E18" i="2"/>
  <c r="F55" i="2" s="1"/>
  <c r="J17" i="2"/>
  <c r="J15" i="2"/>
  <c r="E15" i="2"/>
  <c r="F77" i="2" s="1"/>
  <c r="J14" i="2"/>
  <c r="J12" i="2"/>
  <c r="J52" i="2" s="1"/>
  <c r="E7" i="2"/>
  <c r="E48" i="2" s="1"/>
  <c r="BD55" i="1"/>
  <c r="BD54" i="1" s="1"/>
  <c r="W33" i="1" s="1"/>
  <c r="BC55" i="1"/>
  <c r="BC54" i="1" s="1"/>
  <c r="BB55" i="1"/>
  <c r="BB54" i="1" s="1"/>
  <c r="BA55" i="1"/>
  <c r="BA54" i="1" s="1"/>
  <c r="AZ55" i="1"/>
  <c r="AZ54" i="1" s="1"/>
  <c r="AY55" i="1"/>
  <c r="AX55" i="1"/>
  <c r="AW55" i="1"/>
  <c r="AV55" i="1"/>
  <c r="AU55" i="1"/>
  <c r="AU54" i="1" s="1"/>
  <c r="AS54" i="1"/>
  <c r="AM50" i="1"/>
  <c r="L50" i="1"/>
  <c r="AM49" i="1"/>
  <c r="L49" i="1"/>
  <c r="AM47" i="1"/>
  <c r="L47" i="1"/>
  <c r="L45" i="1"/>
  <c r="L44" i="1"/>
  <c r="BK83" i="2" l="1"/>
  <c r="J83" i="2" s="1"/>
  <c r="J61" i="2" s="1"/>
  <c r="F36" i="2"/>
  <c r="J34" i="2"/>
  <c r="F37" i="2"/>
  <c r="F35" i="2"/>
  <c r="F34" i="2"/>
  <c r="AT55" i="1"/>
  <c r="AV54" i="1"/>
  <c r="AW54" i="1"/>
  <c r="AK30" i="1" s="1"/>
  <c r="W30" i="1"/>
  <c r="J33" i="2"/>
  <c r="F33" i="2"/>
  <c r="F54" i="2"/>
  <c r="J77" i="2"/>
  <c r="E71" i="2"/>
  <c r="F78" i="2"/>
  <c r="J75" i="2"/>
  <c r="AX54" i="1"/>
  <c r="W31" i="1"/>
  <c r="AY54" i="1"/>
  <c r="W32" i="1"/>
  <c r="BK82" i="2" l="1"/>
  <c r="J82" i="2" s="1"/>
  <c r="J60" i="2" s="1"/>
  <c r="AT54" i="1"/>
  <c r="BK81" i="2"/>
  <c r="J81" i="2" s="1"/>
  <c r="AN55" i="1" l="1"/>
  <c r="AG54" i="1"/>
  <c r="J59" i="2"/>
  <c r="J30" i="2"/>
  <c r="J39" i="2" s="1"/>
  <c r="AN54" i="1" l="1"/>
  <c r="AK26" i="1"/>
  <c r="W29" i="1" l="1"/>
  <c r="AK29" i="1" l="1"/>
  <c r="AK35" i="1" s="1"/>
</calcChain>
</file>

<file path=xl/sharedStrings.xml><?xml version="1.0" encoding="utf-8"?>
<sst xmlns="http://schemas.openxmlformats.org/spreadsheetml/2006/main" count="455" uniqueCount="169">
  <si>
    <t>Export Komplet</t>
  </si>
  <si>
    <t>VZ</t>
  </si>
  <si>
    <t>2.0</t>
  </si>
  <si>
    <t>ZAMOK</t>
  </si>
  <si>
    <t>False</t>
  </si>
  <si>
    <t>{062b148d-638a-4f50-8ad1-fc682b17a392}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</si>
  <si>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</si>
  <si>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</si>
  <si>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</si>
  <si>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</si>
  <si>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</si>
  <si>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</si>
  <si>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</si>
  <si>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2020-09B-3</t>
  </si>
  <si>
    <t>Stavba:</t>
  </si>
  <si>
    <t>INFRASTRUKTURA ZŠ CHOMUTOV - učebna pří.vědy -ZŠ Beethovenova, Chomutov</t>
  </si>
  <si>
    <t>KSO:</t>
  </si>
  <si>
    <t/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</si>
  <si>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</si>
  <si>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</si>
  <si>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</si>
  <si>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</si>
  <si>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</si>
  <si>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</si>
  <si>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</si>
  <si>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</si>
  <si>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</si>
  <si>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</si>
  <si>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</si>
  <si>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</si>
  <si>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</si>
  <si>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</si>
  <si>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</si>
  <si>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</si>
  <si>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</si>
  <si>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</si>
  <si>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</si>
  <si>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</si>
  <si>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</si>
  <si>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</si>
  <si>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</si>
  <si>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</si>
  <si>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</si>
  <si>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</si>
  <si>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</si>
  <si>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</si>
  <si>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</si>
  <si>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</si>
  <si>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</si>
  <si>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</si>
  <si>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</si>
  <si>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</si>
  <si>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</si>
  <si>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</si>
  <si>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</si>
  <si>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</si>
  <si>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</si>
  <si>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</si>
  <si>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</si>
  <si>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</si>
  <si>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</si>
  <si>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</si>
  <si>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</si>
  <si>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</si>
  <si>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</si>
  <si>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</si>
  <si>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</si>
  <si>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</si>
  <si>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</si>
  <si>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</si>
  <si>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</si>
  <si>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</si>
  <si>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</si>
  <si>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</si>
  <si>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</si>
  <si>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</si>
  <si>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</si>
  <si>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</si>
  <si>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</si>
  <si>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03-f</t>
  </si>
  <si>
    <t>nábytek</t>
  </si>
  <si>
    <t>{85b62cbd-804d-48f7-aac1-7332c314bed9}</t>
  </si>
  <si>
    <t>KRYCÍ LIST SOUPISU PRACÍ</t>
  </si>
  <si>
    <t>Objekt:</t>
  </si>
  <si>
    <t>SO 03-f - nábytek</t>
  </si>
  <si>
    <t>REKAPITULACE ČLENĚNÍ SOUPISU PRACÍ</t>
  </si>
  <si>
    <t>Kód dílu - Popis</t>
  </si>
  <si>
    <t>Cena celkem [CZK]</t>
  </si>
  <si>
    <t>-1</t>
  </si>
  <si>
    <t>AVT - Koncové prvky, nábytek, stínicí technika</t>
  </si>
  <si>
    <t xml:space="preserve">    D4 -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</si>
  <si>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</si>
  <si>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</si>
  <si>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</si>
  <si>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</si>
  <si>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</si>
  <si>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</si>
  <si>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</si>
  <si>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</si>
  <si>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</si>
  <si>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</si>
  <si>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</si>
  <si>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</si>
  <si>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</si>
  <si>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AVT</t>
  </si>
  <si>
    <t>Koncové prvky, nábytek, stínicí technika</t>
  </si>
  <si>
    <t>ROZPOCET</t>
  </si>
  <si>
    <t>D4</t>
  </si>
  <si>
    <t>Nábytek</t>
  </si>
  <si>
    <t>K</t>
  </si>
  <si>
    <t>Expoziční lišta</t>
  </si>
  <si>
    <t>Expoziční lišta, materiál hliník, včetně posuvných klipů pro umístění informací nebo prací žáků. Délka 2m. Cena včetně dopravy a instalace.</t>
  </si>
  <si>
    <t>kus</t>
  </si>
  <si>
    <t>vlastní</t>
  </si>
  <si>
    <t>4</t>
  </si>
  <si>
    <t>-322138602</t>
  </si>
  <si>
    <t>Katedra vyučujícího</t>
  </si>
  <si>
    <t>Katedra vyučujícího přizpůsobena pro osazení IT techniky. Vnější rozměry katedry š.1300×h.680×v.760mm, 2× kabelová průchodka. V pravé části katedry umístěna uzamykatelná skříňka na soklu o vnitřních rozměrech š.510×h.632×v.688mm. Skříňka vybavena nasávacím otvorem v čele dvířek a otvorem v horní části pro odvedení teplého vzduchu (krytí otvorů perforovaným plechem/mřížkou). Konstrukce nábytku je z oboustranně laminované dřevotřískové desky, pohledové hrany jsou lepeny voděodolným PUR lepidlem. Možnost výběru barevného provedení alespoň ze čtyř základních typů dekorů/barev. Cena včetně dopravy a instalace.</t>
  </si>
  <si>
    <t>-693304182</t>
  </si>
  <si>
    <t>3</t>
  </si>
  <si>
    <t>Kryt radiátorů</t>
  </si>
  <si>
    <t>Kryt radiátorů, ŠxVxH 10000x855x200mm, přesné zaměření dodavatelem. Standardní minimální použité materiály: lamino desky, ABS hrana lepena PUR lepidlemm, korpusy lepené v lisu. Možnost výběru barevného provedení alespoň ze čtyř základních typů dekorů/barev. Cena včetně dopravy a instalace.</t>
  </si>
  <si>
    <t>-911408125</t>
  </si>
  <si>
    <t>Nástěnka</t>
  </si>
  <si>
    <t>Nástěnka korková, přírodní korek 5mm, rozměr desky 1000x1200mm. Cena včetně dopravy a instalace.</t>
  </si>
  <si>
    <t>-1920118761</t>
  </si>
  <si>
    <t>5</t>
  </si>
  <si>
    <t>Policový regál</t>
  </si>
  <si>
    <t>Policový regál, vestavěný do niky, rozměr ŠxVxH 1450x3400x460mm, přesné zaměření dodavatelem. Standardní minimální použité materiály: lamino desky, ABS hrana lepena PUR lepidlemm, korpusy lepené v lisu. Možnost výběru barevného provedení alespoň ze čtyř základních typů dekorů/barev. Cena včetně dopravy a instalace.</t>
  </si>
  <si>
    <t>1714575084</t>
  </si>
  <si>
    <t>6</t>
  </si>
  <si>
    <t>Skříň nízká - nást.1</t>
  </si>
  <si>
    <t>Skříň nízká - nástavec. Rozměry ŠxVxH 1000x800x550 mm, 2x uzamykatelné křídlové dveře, 1x nastavitelná police, včetně tyče pro zavěšení žebříku. Cena včetně dopravy a instalace.</t>
  </si>
  <si>
    <t>1279558043</t>
  </si>
  <si>
    <t>7</t>
  </si>
  <si>
    <t>Skříň nízká - nástav</t>
  </si>
  <si>
    <t>Skříň nízká - nástavec. Rozměry ŠxVxH 800x800x550 mm, 2x uzamykatelné křídlové dveře, 1x nastavitelná police, včetně tyče pro zavěšení žebříku. Cena včetně dopravy a instalace.</t>
  </si>
  <si>
    <t>-1760133571</t>
  </si>
  <si>
    <t>8</t>
  </si>
  <si>
    <t>Skříň nízká policová</t>
  </si>
  <si>
    <t>Skříň nízká, rozměr ŠxVxH 950x1100x500mm, 2 x uzamykatelné křídlové dvěře. Standardní minimální použité materiály: lamino desky, ABS hrana lepena PUR lepidlemm, korpusy lepené v lisu. Možnost výběru barevného provedení alespoň ze čtyř základních typů dekorů/barev. Cena včetně dopravy a instalace.</t>
  </si>
  <si>
    <t>1323639901</t>
  </si>
  <si>
    <t>9</t>
  </si>
  <si>
    <t>Skříň vysoká</t>
  </si>
  <si>
    <t>Skříň vysoká. Rozměry ŠxVxH800x2000x550 mm, 4x uzamykatelné křídlové dveře, horní dveře prosklené v hliníkovém rámečku - bezpečnostní sklo, 4x nastavitelná police. Cena včetně dopravy a instalace.</t>
  </si>
  <si>
    <t>-550814781</t>
  </si>
  <si>
    <t>10</t>
  </si>
  <si>
    <t>Skříň vysoká.1</t>
  </si>
  <si>
    <t>Skříň vysoká. Rozměry ŠxVxH1000x2000x550 mm, 4x uzamykatelné křídlové dveře, horní dveře prosklené v hliníkovém rámečku - bezpečnostní sklo, 4x nastavitelná police. Cena včetně dopravy a instalace.</t>
  </si>
  <si>
    <t>1864883325</t>
  </si>
  <si>
    <t>11</t>
  </si>
  <si>
    <t>Stůl žákovský</t>
  </si>
  <si>
    <t>Stůl žákovský, rozměr pracovní desky 1300x500mm. Standardní minimální použité materiály: kovová podnož, výškově nastavitelná bez pomocí nářadí, HPL deska, 2 mm ABS hrana lepena PUR lepidlem. Včetně pevné odkládací plochy. Cena včetně dopravy a instalace.</t>
  </si>
  <si>
    <t>-1861466006</t>
  </si>
  <si>
    <t>12</t>
  </si>
  <si>
    <t>Stůl žákovský ATYP</t>
  </si>
  <si>
    <t>Stůl žákovský, vhodný pro hendikepovaného studenta, rozměr pracovní desky 1300x500mm. Standardní minimální použité materiály: kovová podnož, výškově nastavitelná bez pomocí nářadí, HPL deska, 2 mm ABS hrana lepena PUR lepidlem. Včetně pevné odkládací plochy. Cena včetně dopravy a instalace.</t>
  </si>
  <si>
    <t>1163159073</t>
  </si>
  <si>
    <t>13</t>
  </si>
  <si>
    <t>Žebřík k nábytku</t>
  </si>
  <si>
    <t>Interiérový samonosný žebřík pro připevnění ke skříňové sestavě. Cena včetně dopravy, instalace.</t>
  </si>
  <si>
    <t>663897617</t>
  </si>
  <si>
    <t>14</t>
  </si>
  <si>
    <t>Židle učitelská  as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</si>
  <si>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</si>
  <si>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-1747848493</t>
  </si>
  <si>
    <t>Židle žákovská</t>
  </si>
  <si>
    <t>Židle žákovská (s kluzáky) s výškovým nastavením pomocí pístu a plastovým šálovým sedákem se vzduchovým polštářem. Volba barvy plastového sedáku alespoň ze čtyř barevných variant. Židle musí být snadno omyvatelná bez horní perforace. Cena včetně dopravy, instalace.</t>
  </si>
  <si>
    <t>-1010244659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</si>
</sst>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 x14ac:knownFonts="1">
    <font>
      <sz val="8"/>
      <name val="Arial CE"/>
      <family val="2"/>
    </font>
    <font>
      <u/>
      <sz val="11"/>
      <color theme="10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1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10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10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3" fillId="3" borderId="8" xfId="0" applyFont="1" applyFill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0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166" fontId="11" fillId="0" borderId="0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1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10" fillId="3" borderId="7" xfId="0" applyFont="1" applyFill="1" applyBorder="1" applyAlignment="1">
      <alignment horizontal="right" vertical="center"/>
    </xf>
    <xf numFmtId="0" fontId="10" fillId="3" borderId="7" xfId="0" applyFont="1" applyFill="1" applyBorder="1" applyAlignment="1">
      <alignment horizontal="center" vertical="center"/>
    </xf>
    <xf numFmtId="4" fontId="10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13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20" xfId="0" applyFont="1" applyBorder="1" applyAlignment="1" applyProtection="1">
      <alignment horizontal="left" vertical="center"/>
    </xf>
    <xf numFmtId="0" fontId="25" fillId="0" borderId="20" xfId="0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0" fontId="25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0" xfId="0" applyFont="1" applyAlignment="1"/>
    <xf numFmtId="0" fontId="28" fillId="0" borderId="3" xfId="0" applyFont="1" applyBorder="1" applyAlignment="1" applyProtection="1"/>
    <xf numFmtId="0" fontId="28" fillId="0" borderId="0" xfId="0" applyFont="1" applyAlignment="1" applyProtection="1"/>
    <xf numFmtId="0" fontId="28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" fontId="24" fillId="0" borderId="0" xfId="0" applyNumberFormat="1" applyFont="1" applyAlignment="1" applyProtection="1"/>
    <xf numFmtId="0" fontId="28" fillId="0" borderId="3" xfId="0" applyFont="1" applyBorder="1" applyAlignment="1"/>
    <xf numFmtId="0" fontId="28" fillId="0" borderId="14" xfId="0" applyFont="1" applyBorder="1" applyAlignment="1" applyProtection="1"/>
    <xf numFmtId="0" fontId="28" fillId="0" borderId="0" xfId="0" applyFont="1" applyBorder="1" applyAlignment="1" applyProtection="1"/>
    <xf numFmtId="166" fontId="28" fillId="0" borderId="0" xfId="0" applyNumberFormat="1" applyFont="1" applyBorder="1" applyAlignment="1" applyProtection="1"/>
    <xf numFmtId="166" fontId="28" fillId="0" borderId="15" xfId="0" applyNumberFormat="1" applyFont="1" applyBorder="1" applyAlignment="1" applyProtection="1"/>
    <xf numFmtId="0" fontId="28" fillId="0" borderId="0" xfId="0" applyFont="1" applyAlignment="1">
      <alignment horizontal="left"/>
    </xf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25" fillId="0" borderId="0" xfId="0" applyFont="1" applyAlignment="1" applyProtection="1">
      <alignment horizontal="left"/>
    </xf>
    <xf numFmtId="4" fontId="25" fillId="0" borderId="0" xfId="0" applyNumberFormat="1" applyFont="1" applyAlignment="1" applyProtection="1"/>
    <xf numFmtId="0" fontId="13" fillId="0" borderId="22" xfId="0" applyFont="1" applyBorder="1" applyAlignment="1" applyProtection="1">
      <alignment horizontal="center" vertical="center"/>
    </xf>
    <xf numFmtId="49" fontId="13" fillId="0" borderId="22" xfId="0" applyNumberFormat="1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167" fontId="13" fillId="0" borderId="22" xfId="0" applyNumberFormat="1" applyFont="1" applyBorder="1" applyAlignment="1" applyProtection="1">
      <alignment vertical="center"/>
    </xf>
    <xf numFmtId="4" fontId="13" fillId="0" borderId="22" xfId="0" applyNumberFormat="1" applyFont="1" applyBorder="1" applyAlignment="1" applyProtection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center" vertical="center"/>
    </xf>
    <xf numFmtId="166" fontId="14" fillId="0" borderId="0" xfId="0" applyNumberFormat="1" applyFont="1" applyBorder="1" applyAlignment="1" applyProtection="1">
      <alignment vertical="center"/>
    </xf>
    <xf numFmtId="166" fontId="14" fillId="0" borderId="15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4" fillId="0" borderId="19" xfId="0" applyFont="1" applyBorder="1" applyAlignment="1" applyProtection="1">
      <alignment horizontal="left" vertical="center"/>
    </xf>
    <xf numFmtId="0" fontId="14" fillId="0" borderId="20" xfId="0" applyFont="1" applyBorder="1" applyAlignment="1" applyProtection="1">
      <alignment horizontal="center" vertical="center"/>
    </xf>
    <xf numFmtId="166" fontId="14" fillId="0" borderId="20" xfId="0" applyNumberFormat="1" applyFont="1" applyBorder="1" applyAlignment="1" applyProtection="1">
      <alignment vertical="center"/>
    </xf>
    <xf numFmtId="166" fontId="14" fillId="0" borderId="21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0" fillId="0" borderId="0" xfId="0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7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center" wrapText="1"/>
    </xf>
    <xf numFmtId="4" fontId="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164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10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10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4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13" fillId="3" borderId="6" xfId="0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horizontal="left" vertical="center"/>
    </xf>
    <xf numFmtId="0" fontId="13" fillId="3" borderId="7" xfId="0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5A30ACC9-3ABE-4887-87D7-13817D7EAE2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8060CF55-0FE9-41DF-AF15-FB709910B64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3%20-%20INFRASTRUKTURA%20Z&#352;%20CHOMUTOV%20-%20u&#269;ebna%20p&#345;&#237;.v&#283;dy%20-Z&#352;%20Beethovenova,%20Chomut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3-a - stavební část"/>
      <sheetName val="SO 03-b1 - elektroinstalace"/>
      <sheetName val="SO 03-b2 - elektro materiál"/>
      <sheetName val="SO 03-c - strukturovaná k..."/>
      <sheetName val="SO 03-d - AV technika + s..."/>
      <sheetName val="SO 03-f - nábytek"/>
      <sheetName val="SO 03-VRN - VRN"/>
      <sheetName val="Pokyny pro vyplnění"/>
    </sheetNames>
    <sheetDataSet>
      <sheetData sheetId="0">
        <row r="6">
          <cell r="K6" t="str">
            <v>INFRASTRUKTURA ZŠ CHOMUTOV - učebna pří.vědy -ZŠ Beethovenova, Chomutov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>KAP ATELIER s.r.o.</v>
          </cell>
          <cell r="AN17" t="str">
            <v/>
          </cell>
        </row>
      </sheetData>
      <sheetData sheetId="1"/>
      <sheetData sheetId="2"/>
      <sheetData sheetId="3"/>
      <sheetData sheetId="4"/>
      <sheetData sheetId="5"/>
      <sheetData sheetId="6">
        <row r="30">
          <cell r="J30">
            <v>286398</v>
          </cell>
        </row>
        <row r="33">
          <cell r="F33">
            <v>286398</v>
          </cell>
          <cell r="J33">
            <v>60143.58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1">
          <cell r="P81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1AF5C-746F-4994-8E7E-D3AB6AC8C848}">
  <sheetPr>
    <pageSetUpPr fitToPage="1"/>
  </sheetPr>
  <dimension ref="A1:CM57"/>
  <sheetViews>
    <sheetView showGridLines="0" tabSelected="1" topLeftCell="A27" workbookViewId="0">
      <selection activeCell="AG56" sqref="AG56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" customHeight="1" x14ac:dyDescent="0.2"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2" t="s">
        <v>6</v>
      </c>
      <c r="BT2" s="2" t="s">
        <v>7</v>
      </c>
    </row>
    <row r="3" spans="1:74" ht="6.9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" customHeight="1" x14ac:dyDescent="0.2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S4" s="2" t="s">
        <v>11</v>
      </c>
    </row>
    <row r="5" spans="1:74" ht="12" customHeight="1" x14ac:dyDescent="0.2">
      <c r="B5" s="6"/>
      <c r="C5" s="7"/>
      <c r="D5" s="10" t="s">
        <v>12</v>
      </c>
      <c r="E5" s="7"/>
      <c r="F5" s="7"/>
      <c r="G5" s="7"/>
      <c r="H5" s="7"/>
      <c r="I5" s="7"/>
      <c r="J5" s="7"/>
      <c r="K5" s="179" t="s">
        <v>13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7"/>
      <c r="AQ5" s="7"/>
      <c r="AR5" s="5"/>
      <c r="BS5" s="2" t="s">
        <v>6</v>
      </c>
    </row>
    <row r="6" spans="1:74" ht="36.9" customHeight="1" x14ac:dyDescent="0.2">
      <c r="B6" s="6"/>
      <c r="C6" s="7"/>
      <c r="D6" s="11" t="s">
        <v>14</v>
      </c>
      <c r="E6" s="7"/>
      <c r="F6" s="7"/>
      <c r="G6" s="7"/>
      <c r="H6" s="7"/>
      <c r="I6" s="7"/>
      <c r="J6" s="7"/>
      <c r="K6" s="181" t="s">
        <v>15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7"/>
      <c r="AQ6" s="7"/>
      <c r="AR6" s="5"/>
      <c r="BS6" s="2" t="s">
        <v>6</v>
      </c>
    </row>
    <row r="7" spans="1:74" ht="12" customHeight="1" x14ac:dyDescent="0.2">
      <c r="B7" s="6"/>
      <c r="C7" s="7"/>
      <c r="D7" s="12" t="s">
        <v>16</v>
      </c>
      <c r="E7" s="7"/>
      <c r="F7" s="7"/>
      <c r="G7" s="7"/>
      <c r="H7" s="7"/>
      <c r="I7" s="7"/>
      <c r="J7" s="7"/>
      <c r="K7" s="13" t="s">
        <v>17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2" t="s">
        <v>18</v>
      </c>
      <c r="AL7" s="7"/>
      <c r="AM7" s="7"/>
      <c r="AN7" s="13" t="s">
        <v>17</v>
      </c>
      <c r="AO7" s="7"/>
      <c r="AP7" s="7"/>
      <c r="AQ7" s="7"/>
      <c r="AR7" s="5"/>
      <c r="BS7" s="2" t="s">
        <v>6</v>
      </c>
    </row>
    <row r="8" spans="1:74" ht="12" customHeight="1" x14ac:dyDescent="0.2">
      <c r="B8" s="6"/>
      <c r="C8" s="7"/>
      <c r="D8" s="12" t="s">
        <v>19</v>
      </c>
      <c r="E8" s="7"/>
      <c r="F8" s="7"/>
      <c r="G8" s="7"/>
      <c r="H8" s="7"/>
      <c r="I8" s="7"/>
      <c r="J8" s="7"/>
      <c r="K8" s="13" t="s">
        <v>20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2" t="s">
        <v>21</v>
      </c>
      <c r="AL8" s="7"/>
      <c r="AM8" s="7"/>
      <c r="AN8" s="13" t="s">
        <v>22</v>
      </c>
      <c r="AO8" s="7"/>
      <c r="AP8" s="7"/>
      <c r="AQ8" s="7"/>
      <c r="AR8" s="5"/>
      <c r="BS8" s="2" t="s">
        <v>6</v>
      </c>
    </row>
    <row r="9" spans="1:74" ht="14.4" customHeight="1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S9" s="2" t="s">
        <v>6</v>
      </c>
    </row>
    <row r="10" spans="1:74" ht="12" customHeight="1" x14ac:dyDescent="0.2">
      <c r="B10" s="6"/>
      <c r="C10" s="7"/>
      <c r="D10" s="12" t="s">
        <v>23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2" t="s">
        <v>24</v>
      </c>
      <c r="AL10" s="7"/>
      <c r="AM10" s="7"/>
      <c r="AN10" s="13" t="s">
        <v>25</v>
      </c>
      <c r="AO10" s="7"/>
      <c r="AP10" s="7"/>
      <c r="AQ10" s="7"/>
      <c r="AR10" s="5"/>
      <c r="BS10" s="2" t="s">
        <v>6</v>
      </c>
    </row>
    <row r="11" spans="1:74" ht="18.45" customHeight="1" x14ac:dyDescent="0.2">
      <c r="B11" s="6"/>
      <c r="C11" s="7"/>
      <c r="D11" s="7"/>
      <c r="E11" s="13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 t="s">
        <v>27</v>
      </c>
      <c r="AL11" s="7"/>
      <c r="AM11" s="7"/>
      <c r="AN11" s="13" t="s">
        <v>17</v>
      </c>
      <c r="AO11" s="7"/>
      <c r="AP11" s="7"/>
      <c r="AQ11" s="7"/>
      <c r="AR11" s="5"/>
      <c r="BS11" s="2" t="s">
        <v>6</v>
      </c>
    </row>
    <row r="12" spans="1:74" ht="6.9" customHeight="1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S12" s="2" t="s">
        <v>6</v>
      </c>
    </row>
    <row r="13" spans="1:74" ht="12" customHeight="1" x14ac:dyDescent="0.2">
      <c r="B13" s="6"/>
      <c r="C13" s="7"/>
      <c r="D13" s="12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2" t="s">
        <v>24</v>
      </c>
      <c r="AL13" s="7"/>
      <c r="AM13" s="7"/>
      <c r="AN13" s="13" t="s">
        <v>17</v>
      </c>
      <c r="AO13" s="7"/>
      <c r="AP13" s="7"/>
      <c r="AQ13" s="7"/>
      <c r="AR13" s="5"/>
      <c r="BS13" s="2" t="s">
        <v>6</v>
      </c>
    </row>
    <row r="14" spans="1:74" ht="13.2" x14ac:dyDescent="0.2">
      <c r="B14" s="6"/>
      <c r="C14" s="7"/>
      <c r="D14" s="7"/>
      <c r="E14" s="13" t="s">
        <v>20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2" t="s">
        <v>27</v>
      </c>
      <c r="AL14" s="7"/>
      <c r="AM14" s="7"/>
      <c r="AN14" s="13" t="s">
        <v>17</v>
      </c>
      <c r="AO14" s="7"/>
      <c r="AP14" s="7"/>
      <c r="AQ14" s="7"/>
      <c r="AR14" s="5"/>
      <c r="BS14" s="2" t="s">
        <v>6</v>
      </c>
    </row>
    <row r="15" spans="1:74" ht="6.9" customHeight="1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S15" s="2" t="s">
        <v>4</v>
      </c>
    </row>
    <row r="16" spans="1:74" ht="12" customHeight="1" x14ac:dyDescent="0.2">
      <c r="B16" s="6"/>
      <c r="C16" s="7"/>
      <c r="D16" s="12" t="s">
        <v>29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2" t="s">
        <v>24</v>
      </c>
      <c r="AL16" s="7"/>
      <c r="AM16" s="7"/>
      <c r="AN16" s="13" t="s">
        <v>17</v>
      </c>
      <c r="AO16" s="7"/>
      <c r="AP16" s="7"/>
      <c r="AQ16" s="7"/>
      <c r="AR16" s="5"/>
      <c r="BS16" s="2" t="s">
        <v>4</v>
      </c>
    </row>
    <row r="17" spans="1:71" ht="18.45" customHeight="1" x14ac:dyDescent="0.2">
      <c r="B17" s="6"/>
      <c r="C17" s="7"/>
      <c r="D17" s="7"/>
      <c r="E17" s="13" t="s">
        <v>30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2" t="s">
        <v>27</v>
      </c>
      <c r="AL17" s="7"/>
      <c r="AM17" s="7"/>
      <c r="AN17" s="13" t="s">
        <v>17</v>
      </c>
      <c r="AO17" s="7"/>
      <c r="AP17" s="7"/>
      <c r="AQ17" s="7"/>
      <c r="AR17" s="5"/>
      <c r="BS17" s="2" t="s">
        <v>31</v>
      </c>
    </row>
    <row r="18" spans="1:71" ht="6.9" customHeight="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S18" s="2" t="s">
        <v>6</v>
      </c>
    </row>
    <row r="19" spans="1:71" ht="12" customHeight="1" x14ac:dyDescent="0.2">
      <c r="B19" s="6"/>
      <c r="C19" s="7"/>
      <c r="D19" s="12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 t="s">
        <v>24</v>
      </c>
      <c r="AL19" s="7"/>
      <c r="AM19" s="7"/>
      <c r="AN19" s="13" t="s">
        <v>33</v>
      </c>
      <c r="AO19" s="7"/>
      <c r="AP19" s="7"/>
      <c r="AQ19" s="7"/>
      <c r="AR19" s="5"/>
      <c r="BS19" s="2" t="s">
        <v>6</v>
      </c>
    </row>
    <row r="20" spans="1:71" ht="18.45" customHeight="1" x14ac:dyDescent="0.2">
      <c r="B20" s="6"/>
      <c r="C20" s="7"/>
      <c r="D20" s="7"/>
      <c r="E20" s="13" t="s">
        <v>34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2" t="s">
        <v>27</v>
      </c>
      <c r="AL20" s="7"/>
      <c r="AM20" s="7"/>
      <c r="AN20" s="13" t="s">
        <v>17</v>
      </c>
      <c r="AO20" s="7"/>
      <c r="AP20" s="7"/>
      <c r="AQ20" s="7"/>
      <c r="AR20" s="5"/>
      <c r="BS20" s="2" t="s">
        <v>4</v>
      </c>
    </row>
    <row r="21" spans="1:71" ht="6.9" customHeight="1" x14ac:dyDescent="0.2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</row>
    <row r="22" spans="1:71" ht="12" customHeight="1" x14ac:dyDescent="0.2">
      <c r="B22" s="6"/>
      <c r="C22" s="7"/>
      <c r="D22" s="12" t="s">
        <v>35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</row>
    <row r="23" spans="1:71" ht="47.25" customHeight="1" x14ac:dyDescent="0.2">
      <c r="B23" s="6"/>
      <c r="C23" s="7"/>
      <c r="D23" s="7"/>
      <c r="E23" s="182" t="s">
        <v>36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7"/>
      <c r="AP23" s="7"/>
      <c r="AQ23" s="7"/>
      <c r="AR23" s="5"/>
    </row>
    <row r="24" spans="1:71" ht="6.9" customHeight="1" x14ac:dyDescent="0.2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</row>
    <row r="25" spans="1:71" ht="6.9" customHeight="1" x14ac:dyDescent="0.2">
      <c r="B25" s="6"/>
      <c r="C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7"/>
      <c r="AQ25" s="7"/>
      <c r="AR25" s="5"/>
    </row>
    <row r="26" spans="1:71" s="21" customFormat="1" ht="25.95" customHeight="1" x14ac:dyDescent="0.2">
      <c r="A26" s="15"/>
      <c r="B26" s="16"/>
      <c r="C26" s="17"/>
      <c r="D26" s="18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83">
        <f>ROUND(AG54,2)</f>
        <v>0</v>
      </c>
      <c r="AL26" s="184"/>
      <c r="AM26" s="184"/>
      <c r="AN26" s="184"/>
      <c r="AO26" s="184"/>
      <c r="AP26" s="17"/>
      <c r="AQ26" s="17"/>
      <c r="AR26" s="20"/>
      <c r="BE26" s="15"/>
    </row>
    <row r="27" spans="1:71" s="21" customFormat="1" ht="6.9" customHeight="1" x14ac:dyDescent="0.2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20"/>
      <c r="BE27" s="15"/>
    </row>
    <row r="28" spans="1:71" s="21" customFormat="1" ht="13.2" x14ac:dyDescent="0.2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7" t="s">
        <v>38</v>
      </c>
      <c r="M28" s="177"/>
      <c r="N28" s="177"/>
      <c r="O28" s="177"/>
      <c r="P28" s="177"/>
      <c r="Q28" s="17"/>
      <c r="R28" s="17"/>
      <c r="S28" s="17"/>
      <c r="T28" s="17"/>
      <c r="U28" s="17"/>
      <c r="V28" s="17"/>
      <c r="W28" s="177" t="s">
        <v>39</v>
      </c>
      <c r="X28" s="177"/>
      <c r="Y28" s="177"/>
      <c r="Z28" s="177"/>
      <c r="AA28" s="177"/>
      <c r="AB28" s="177"/>
      <c r="AC28" s="177"/>
      <c r="AD28" s="177"/>
      <c r="AE28" s="177"/>
      <c r="AF28" s="17"/>
      <c r="AG28" s="17"/>
      <c r="AH28" s="17"/>
      <c r="AI28" s="17"/>
      <c r="AJ28" s="17"/>
      <c r="AK28" s="177" t="s">
        <v>40</v>
      </c>
      <c r="AL28" s="177"/>
      <c r="AM28" s="177"/>
      <c r="AN28" s="177"/>
      <c r="AO28" s="177"/>
      <c r="AP28" s="17"/>
      <c r="AQ28" s="17"/>
      <c r="AR28" s="20"/>
      <c r="BE28" s="15"/>
    </row>
    <row r="29" spans="1:71" s="22" customFormat="1" ht="14.4" customHeight="1" x14ac:dyDescent="0.2">
      <c r="B29" s="23"/>
      <c r="C29" s="24"/>
      <c r="D29" s="12" t="s">
        <v>41</v>
      </c>
      <c r="E29" s="24"/>
      <c r="F29" s="12" t="s">
        <v>42</v>
      </c>
      <c r="G29" s="24"/>
      <c r="H29" s="24"/>
      <c r="I29" s="24"/>
      <c r="J29" s="24"/>
      <c r="K29" s="24"/>
      <c r="L29" s="185">
        <v>0.21</v>
      </c>
      <c r="M29" s="186"/>
      <c r="N29" s="186"/>
      <c r="O29" s="186"/>
      <c r="P29" s="186"/>
      <c r="Q29" s="24"/>
      <c r="R29" s="24"/>
      <c r="S29" s="24"/>
      <c r="T29" s="24"/>
      <c r="U29" s="24"/>
      <c r="V29" s="24"/>
      <c r="W29" s="187">
        <f>AK26</f>
        <v>0</v>
      </c>
      <c r="X29" s="186"/>
      <c r="Y29" s="186"/>
      <c r="Z29" s="186"/>
      <c r="AA29" s="186"/>
      <c r="AB29" s="186"/>
      <c r="AC29" s="186"/>
      <c r="AD29" s="186"/>
      <c r="AE29" s="186"/>
      <c r="AF29" s="24"/>
      <c r="AG29" s="24"/>
      <c r="AH29" s="24"/>
      <c r="AI29" s="24"/>
      <c r="AJ29" s="24"/>
      <c r="AK29" s="187">
        <f>W29*0.21</f>
        <v>0</v>
      </c>
      <c r="AL29" s="186"/>
      <c r="AM29" s="186"/>
      <c r="AN29" s="186"/>
      <c r="AO29" s="186"/>
      <c r="AP29" s="24"/>
      <c r="AQ29" s="24"/>
      <c r="AR29" s="25"/>
    </row>
    <row r="30" spans="1:71" s="22" customFormat="1" ht="14.4" customHeight="1" x14ac:dyDescent="0.2">
      <c r="B30" s="23"/>
      <c r="C30" s="24"/>
      <c r="D30" s="24"/>
      <c r="E30" s="24"/>
      <c r="F30" s="12" t="s">
        <v>43</v>
      </c>
      <c r="G30" s="24"/>
      <c r="H30" s="24"/>
      <c r="I30" s="24"/>
      <c r="J30" s="24"/>
      <c r="K30" s="24"/>
      <c r="L30" s="185">
        <v>0.15</v>
      </c>
      <c r="M30" s="186"/>
      <c r="N30" s="186"/>
      <c r="O30" s="186"/>
      <c r="P30" s="186"/>
      <c r="Q30" s="24"/>
      <c r="R30" s="24"/>
      <c r="S30" s="24"/>
      <c r="T30" s="24"/>
      <c r="U30" s="24"/>
      <c r="V30" s="24"/>
      <c r="W30" s="187">
        <f>ROUND(BA54, 2)</f>
        <v>0</v>
      </c>
      <c r="X30" s="186"/>
      <c r="Y30" s="186"/>
      <c r="Z30" s="186"/>
      <c r="AA30" s="186"/>
      <c r="AB30" s="186"/>
      <c r="AC30" s="186"/>
      <c r="AD30" s="186"/>
      <c r="AE30" s="186"/>
      <c r="AF30" s="24"/>
      <c r="AG30" s="24"/>
      <c r="AH30" s="24"/>
      <c r="AI30" s="24"/>
      <c r="AJ30" s="24"/>
      <c r="AK30" s="187">
        <f>ROUND(AW54, 2)</f>
        <v>0</v>
      </c>
      <c r="AL30" s="186"/>
      <c r="AM30" s="186"/>
      <c r="AN30" s="186"/>
      <c r="AO30" s="186"/>
      <c r="AP30" s="24"/>
      <c r="AQ30" s="24"/>
      <c r="AR30" s="25"/>
    </row>
    <row r="31" spans="1:71" s="22" customFormat="1" ht="14.4" hidden="1" customHeight="1" x14ac:dyDescent="0.2">
      <c r="B31" s="23"/>
      <c r="C31" s="24"/>
      <c r="D31" s="24"/>
      <c r="E31" s="24"/>
      <c r="F31" s="12" t="s">
        <v>44</v>
      </c>
      <c r="G31" s="24"/>
      <c r="H31" s="24"/>
      <c r="I31" s="24"/>
      <c r="J31" s="24"/>
      <c r="K31" s="24"/>
      <c r="L31" s="185">
        <v>0.21</v>
      </c>
      <c r="M31" s="186"/>
      <c r="N31" s="186"/>
      <c r="O31" s="186"/>
      <c r="P31" s="186"/>
      <c r="Q31" s="24"/>
      <c r="R31" s="24"/>
      <c r="S31" s="24"/>
      <c r="T31" s="24"/>
      <c r="U31" s="24"/>
      <c r="V31" s="24"/>
      <c r="W31" s="187">
        <f>ROUND(BB54, 2)</f>
        <v>0</v>
      </c>
      <c r="X31" s="186"/>
      <c r="Y31" s="186"/>
      <c r="Z31" s="186"/>
      <c r="AA31" s="186"/>
      <c r="AB31" s="186"/>
      <c r="AC31" s="186"/>
      <c r="AD31" s="186"/>
      <c r="AE31" s="186"/>
      <c r="AF31" s="24"/>
      <c r="AG31" s="24"/>
      <c r="AH31" s="24"/>
      <c r="AI31" s="24"/>
      <c r="AJ31" s="24"/>
      <c r="AK31" s="187">
        <v>0</v>
      </c>
      <c r="AL31" s="186"/>
      <c r="AM31" s="186"/>
      <c r="AN31" s="186"/>
      <c r="AO31" s="186"/>
      <c r="AP31" s="24"/>
      <c r="AQ31" s="24"/>
      <c r="AR31" s="25"/>
    </row>
    <row r="32" spans="1:71" s="22" customFormat="1" ht="14.4" hidden="1" customHeight="1" x14ac:dyDescent="0.2">
      <c r="B32" s="23"/>
      <c r="C32" s="24"/>
      <c r="D32" s="24"/>
      <c r="E32" s="24"/>
      <c r="F32" s="12" t="s">
        <v>45</v>
      </c>
      <c r="G32" s="24"/>
      <c r="H32" s="24"/>
      <c r="I32" s="24"/>
      <c r="J32" s="24"/>
      <c r="K32" s="24"/>
      <c r="L32" s="185">
        <v>0.15</v>
      </c>
      <c r="M32" s="186"/>
      <c r="N32" s="186"/>
      <c r="O32" s="186"/>
      <c r="P32" s="186"/>
      <c r="Q32" s="24"/>
      <c r="R32" s="24"/>
      <c r="S32" s="24"/>
      <c r="T32" s="24"/>
      <c r="U32" s="24"/>
      <c r="V32" s="24"/>
      <c r="W32" s="187">
        <f>ROUND(BC54, 2)</f>
        <v>0</v>
      </c>
      <c r="X32" s="186"/>
      <c r="Y32" s="186"/>
      <c r="Z32" s="186"/>
      <c r="AA32" s="186"/>
      <c r="AB32" s="186"/>
      <c r="AC32" s="186"/>
      <c r="AD32" s="186"/>
      <c r="AE32" s="186"/>
      <c r="AF32" s="24"/>
      <c r="AG32" s="24"/>
      <c r="AH32" s="24"/>
      <c r="AI32" s="24"/>
      <c r="AJ32" s="24"/>
      <c r="AK32" s="187">
        <v>0</v>
      </c>
      <c r="AL32" s="186"/>
      <c r="AM32" s="186"/>
      <c r="AN32" s="186"/>
      <c r="AO32" s="186"/>
      <c r="AP32" s="24"/>
      <c r="AQ32" s="24"/>
      <c r="AR32" s="25"/>
    </row>
    <row r="33" spans="1:57" s="22" customFormat="1" ht="14.4" hidden="1" customHeight="1" x14ac:dyDescent="0.2">
      <c r="B33" s="23"/>
      <c r="C33" s="24"/>
      <c r="D33" s="24"/>
      <c r="E33" s="24"/>
      <c r="F33" s="12" t="s">
        <v>46</v>
      </c>
      <c r="G33" s="24"/>
      <c r="H33" s="24"/>
      <c r="I33" s="24"/>
      <c r="J33" s="24"/>
      <c r="K33" s="24"/>
      <c r="L33" s="185">
        <v>0</v>
      </c>
      <c r="M33" s="186"/>
      <c r="N33" s="186"/>
      <c r="O33" s="186"/>
      <c r="P33" s="186"/>
      <c r="Q33" s="24"/>
      <c r="R33" s="24"/>
      <c r="S33" s="24"/>
      <c r="T33" s="24"/>
      <c r="U33" s="24"/>
      <c r="V33" s="24"/>
      <c r="W33" s="187">
        <f>ROUND(BD54, 2)</f>
        <v>0</v>
      </c>
      <c r="X33" s="186"/>
      <c r="Y33" s="186"/>
      <c r="Z33" s="186"/>
      <c r="AA33" s="186"/>
      <c r="AB33" s="186"/>
      <c r="AC33" s="186"/>
      <c r="AD33" s="186"/>
      <c r="AE33" s="186"/>
      <c r="AF33" s="24"/>
      <c r="AG33" s="24"/>
      <c r="AH33" s="24"/>
      <c r="AI33" s="24"/>
      <c r="AJ33" s="24"/>
      <c r="AK33" s="187">
        <v>0</v>
      </c>
      <c r="AL33" s="186"/>
      <c r="AM33" s="186"/>
      <c r="AN33" s="186"/>
      <c r="AO33" s="186"/>
      <c r="AP33" s="24"/>
      <c r="AQ33" s="24"/>
      <c r="AR33" s="25"/>
    </row>
    <row r="34" spans="1:57" s="21" customFormat="1" ht="6.9" customHeight="1" x14ac:dyDescent="0.2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20"/>
      <c r="BE34" s="15"/>
    </row>
    <row r="35" spans="1:57" s="21" customFormat="1" ht="25.95" customHeight="1" x14ac:dyDescent="0.2">
      <c r="A35" s="15"/>
      <c r="B35" s="16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190" t="s">
        <v>49</v>
      </c>
      <c r="Y35" s="191"/>
      <c r="Z35" s="191"/>
      <c r="AA35" s="191"/>
      <c r="AB35" s="191"/>
      <c r="AC35" s="28"/>
      <c r="AD35" s="28"/>
      <c r="AE35" s="28"/>
      <c r="AF35" s="28"/>
      <c r="AG35" s="28"/>
      <c r="AH35" s="28"/>
      <c r="AI35" s="28"/>
      <c r="AJ35" s="28"/>
      <c r="AK35" s="192">
        <f>SUM(AK26:AK33)</f>
        <v>0</v>
      </c>
      <c r="AL35" s="191"/>
      <c r="AM35" s="191"/>
      <c r="AN35" s="191"/>
      <c r="AO35" s="193"/>
      <c r="AP35" s="26"/>
      <c r="AQ35" s="26"/>
      <c r="AR35" s="20"/>
      <c r="BE35" s="15"/>
    </row>
    <row r="36" spans="1:57" s="21" customFormat="1" ht="6.9" customHeight="1" x14ac:dyDescent="0.2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20"/>
      <c r="BE36" s="15"/>
    </row>
    <row r="37" spans="1:57" s="21" customFormat="1" ht="6.9" customHeight="1" x14ac:dyDescent="0.2">
      <c r="A37" s="15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20"/>
      <c r="BE37" s="15"/>
    </row>
    <row r="41" spans="1:57" s="21" customFormat="1" ht="6.9" customHeight="1" x14ac:dyDescent="0.2">
      <c r="A41" s="15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20"/>
      <c r="BE41" s="15"/>
    </row>
    <row r="42" spans="1:57" s="21" customFormat="1" ht="24.9" customHeight="1" x14ac:dyDescent="0.2">
      <c r="A42" s="15"/>
      <c r="B42" s="16"/>
      <c r="C42" s="8" t="s">
        <v>50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20"/>
      <c r="BE42" s="15"/>
    </row>
    <row r="43" spans="1:57" s="21" customFormat="1" ht="6.9" customHeight="1" x14ac:dyDescent="0.2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20"/>
      <c r="BE43" s="15"/>
    </row>
    <row r="44" spans="1:57" s="34" customFormat="1" ht="12" customHeight="1" x14ac:dyDescent="0.2">
      <c r="B44" s="35"/>
      <c r="C44" s="12" t="s">
        <v>12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2020-09B-3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7"/>
    </row>
    <row r="45" spans="1:57" s="38" customFormat="1" ht="36.9" customHeight="1" x14ac:dyDescent="0.2">
      <c r="B45" s="39"/>
      <c r="C45" s="40" t="s">
        <v>14</v>
      </c>
      <c r="D45" s="41"/>
      <c r="E45" s="41"/>
      <c r="F45" s="41"/>
      <c r="G45" s="41"/>
      <c r="H45" s="41"/>
      <c r="I45" s="41"/>
      <c r="J45" s="41"/>
      <c r="K45" s="41"/>
      <c r="L45" s="188" t="str">
        <f>K6</f>
        <v>INFRASTRUKTURA ZŠ CHOMUTOV - učebna pří.vědy -ZŠ Beethovenova, Chomutov</v>
      </c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41"/>
      <c r="AQ45" s="41"/>
      <c r="AR45" s="42"/>
    </row>
    <row r="46" spans="1:57" s="21" customFormat="1" ht="6.9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20"/>
      <c r="BE46" s="15"/>
    </row>
    <row r="47" spans="1:57" s="21" customFormat="1" ht="12" customHeight="1" x14ac:dyDescent="0.2">
      <c r="A47" s="15"/>
      <c r="B47" s="16"/>
      <c r="C47" s="12" t="s">
        <v>19</v>
      </c>
      <c r="D47" s="17"/>
      <c r="E47" s="17"/>
      <c r="F47" s="17"/>
      <c r="G47" s="17"/>
      <c r="H47" s="17"/>
      <c r="I47" s="17"/>
      <c r="J47" s="17"/>
      <c r="K47" s="17"/>
      <c r="L47" s="43" t="str">
        <f>IF(K8="","",K8)</f>
        <v xml:space="preserve"> 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2" t="s">
        <v>21</v>
      </c>
      <c r="AJ47" s="17"/>
      <c r="AK47" s="17"/>
      <c r="AL47" s="17"/>
      <c r="AM47" s="194" t="str">
        <f>IF(AN8= "","",AN8)</f>
        <v>2. 3. 2020</v>
      </c>
      <c r="AN47" s="194"/>
      <c r="AO47" s="17"/>
      <c r="AP47" s="17"/>
      <c r="AQ47" s="17"/>
      <c r="AR47" s="20"/>
      <c r="BE47" s="15"/>
    </row>
    <row r="48" spans="1:57" s="21" customFormat="1" ht="6.9" customHeight="1" x14ac:dyDescent="0.2">
      <c r="A48" s="1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20"/>
      <c r="BE48" s="15"/>
    </row>
    <row r="49" spans="1:91" s="21" customFormat="1" ht="15.15" customHeight="1" x14ac:dyDescent="0.2">
      <c r="A49" s="15"/>
      <c r="B49" s="16"/>
      <c r="C49" s="12" t="s">
        <v>23</v>
      </c>
      <c r="D49" s="17"/>
      <c r="E49" s="17"/>
      <c r="F49" s="17"/>
      <c r="G49" s="17"/>
      <c r="H49" s="17"/>
      <c r="I49" s="17"/>
      <c r="J49" s="17"/>
      <c r="K49" s="17"/>
      <c r="L49" s="36" t="str">
        <f>IF(E11= "","",E11)</f>
        <v>Statutární město Chomutov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2" t="s">
        <v>29</v>
      </c>
      <c r="AJ49" s="17"/>
      <c r="AK49" s="17"/>
      <c r="AL49" s="17"/>
      <c r="AM49" s="195" t="str">
        <f>IF(E17="","",E17)</f>
        <v>KAP ATELIER s.r.o.</v>
      </c>
      <c r="AN49" s="196"/>
      <c r="AO49" s="196"/>
      <c r="AP49" s="196"/>
      <c r="AQ49" s="17"/>
      <c r="AR49" s="20"/>
      <c r="AS49" s="197" t="s">
        <v>51</v>
      </c>
      <c r="AT49" s="198"/>
      <c r="AU49" s="44"/>
      <c r="AV49" s="44"/>
      <c r="AW49" s="44"/>
      <c r="AX49" s="44"/>
      <c r="AY49" s="44"/>
      <c r="AZ49" s="44"/>
      <c r="BA49" s="44"/>
      <c r="BB49" s="44"/>
      <c r="BC49" s="44"/>
      <c r="BD49" s="45"/>
      <c r="BE49" s="15"/>
    </row>
    <row r="50" spans="1:91" s="21" customFormat="1" ht="15.15" customHeight="1" x14ac:dyDescent="0.2">
      <c r="A50" s="15"/>
      <c r="B50" s="16"/>
      <c r="C50" s="12" t="s">
        <v>28</v>
      </c>
      <c r="D50" s="17"/>
      <c r="E50" s="17"/>
      <c r="F50" s="17"/>
      <c r="G50" s="17"/>
      <c r="H50" s="17"/>
      <c r="I50" s="17"/>
      <c r="J50" s="17"/>
      <c r="K50" s="17"/>
      <c r="L50" s="36" t="str">
        <f>IF(E14="","",E14)</f>
        <v xml:space="preserve"> 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2" t="s">
        <v>32</v>
      </c>
      <c r="AJ50" s="17"/>
      <c r="AK50" s="17"/>
      <c r="AL50" s="17"/>
      <c r="AM50" s="195" t="str">
        <f>IF(E20="","",E20)</f>
        <v>ing. Kateřina Tumpachová</v>
      </c>
      <c r="AN50" s="196"/>
      <c r="AO50" s="196"/>
      <c r="AP50" s="196"/>
      <c r="AQ50" s="17"/>
      <c r="AR50" s="20"/>
      <c r="AS50" s="199"/>
      <c r="AT50" s="200"/>
      <c r="AU50" s="46"/>
      <c r="AV50" s="46"/>
      <c r="AW50" s="46"/>
      <c r="AX50" s="46"/>
      <c r="AY50" s="46"/>
      <c r="AZ50" s="46"/>
      <c r="BA50" s="46"/>
      <c r="BB50" s="46"/>
      <c r="BC50" s="46"/>
      <c r="BD50" s="47"/>
      <c r="BE50" s="15"/>
    </row>
    <row r="51" spans="1:91" s="21" customFormat="1" ht="10.95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20"/>
      <c r="AS51" s="201"/>
      <c r="AT51" s="202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15"/>
    </row>
    <row r="52" spans="1:91" s="21" customFormat="1" ht="29.25" customHeight="1" x14ac:dyDescent="0.2">
      <c r="A52" s="15"/>
      <c r="B52" s="16"/>
      <c r="C52" s="203" t="s">
        <v>52</v>
      </c>
      <c r="D52" s="204"/>
      <c r="E52" s="204"/>
      <c r="F52" s="204"/>
      <c r="G52" s="204"/>
      <c r="H52" s="50"/>
      <c r="I52" s="205" t="s">
        <v>53</v>
      </c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  <c r="AC52" s="204"/>
      <c r="AD52" s="204"/>
      <c r="AE52" s="204"/>
      <c r="AF52" s="204"/>
      <c r="AG52" s="206" t="s">
        <v>54</v>
      </c>
      <c r="AH52" s="204"/>
      <c r="AI52" s="204"/>
      <c r="AJ52" s="204"/>
      <c r="AK52" s="204"/>
      <c r="AL52" s="204"/>
      <c r="AM52" s="204"/>
      <c r="AN52" s="205" t="s">
        <v>55</v>
      </c>
      <c r="AO52" s="204"/>
      <c r="AP52" s="204"/>
      <c r="AQ52" s="51" t="s">
        <v>56</v>
      </c>
      <c r="AR52" s="2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  <c r="BE52" s="15"/>
    </row>
    <row r="53" spans="1:91" s="21" customFormat="1" ht="10.95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20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15"/>
    </row>
    <row r="54" spans="1:91" s="58" customFormat="1" ht="32.4" customHeight="1" x14ac:dyDescent="0.2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10">
        <f>ROUND(SUM(AG55:AG55),2)</f>
        <v>0</v>
      </c>
      <c r="AH54" s="210"/>
      <c r="AI54" s="210"/>
      <c r="AJ54" s="210"/>
      <c r="AK54" s="210"/>
      <c r="AL54" s="210"/>
      <c r="AM54" s="210"/>
      <c r="AN54" s="211">
        <f>AG54*1.21</f>
        <v>0</v>
      </c>
      <c r="AO54" s="211"/>
      <c r="AP54" s="211"/>
      <c r="AQ54" s="62" t="s">
        <v>17</v>
      </c>
      <c r="AR54" s="63"/>
      <c r="AS54" s="64">
        <f>ROUND(SUM(AS55:AS55),2)</f>
        <v>0</v>
      </c>
      <c r="AT54" s="65">
        <f t="shared" ref="AT54:AT55" si="0">ROUND(SUM(AV54:AW54),2)</f>
        <v>60143.58</v>
      </c>
      <c r="AU54" s="66">
        <f>ROUND(SUM(AU55:AU55),5)</f>
        <v>0</v>
      </c>
      <c r="AV54" s="65">
        <f>ROUND(AZ54*L29,2)</f>
        <v>60143.58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ROUND(SUM(AZ55:AZ55),2)</f>
        <v>286398</v>
      </c>
      <c r="BA54" s="65">
        <f>ROUND(SUM(BA55:BA55),2)</f>
        <v>0</v>
      </c>
      <c r="BB54" s="65">
        <f>ROUND(SUM(BB55:BB55),2)</f>
        <v>0</v>
      </c>
      <c r="BC54" s="65">
        <f>ROUND(SUM(BC55:BC55),2)</f>
        <v>0</v>
      </c>
      <c r="BD54" s="67">
        <f>ROUND(SUM(BD55:BD55),2)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17</v>
      </c>
    </row>
    <row r="55" spans="1:91" s="80" customFormat="1" ht="24.75" customHeight="1" x14ac:dyDescent="0.2">
      <c r="A55" s="70" t="s">
        <v>75</v>
      </c>
      <c r="B55" s="71"/>
      <c r="C55" s="72"/>
      <c r="D55" s="207" t="s">
        <v>79</v>
      </c>
      <c r="E55" s="207"/>
      <c r="F55" s="207"/>
      <c r="G55" s="207"/>
      <c r="H55" s="207"/>
      <c r="I55" s="73"/>
      <c r="J55" s="207" t="s">
        <v>80</v>
      </c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8">
        <f>'SO 03-f - nábytek'!J30</f>
        <v>0</v>
      </c>
      <c r="AH55" s="209"/>
      <c r="AI55" s="209"/>
      <c r="AJ55" s="209"/>
      <c r="AK55" s="209"/>
      <c r="AL55" s="209"/>
      <c r="AM55" s="209"/>
      <c r="AN55" s="208">
        <f>AG55*1.21</f>
        <v>0</v>
      </c>
      <c r="AO55" s="209"/>
      <c r="AP55" s="209"/>
      <c r="AQ55" s="74" t="s">
        <v>76</v>
      </c>
      <c r="AR55" s="75"/>
      <c r="AS55" s="76">
        <v>0</v>
      </c>
      <c r="AT55" s="77">
        <f t="shared" si="0"/>
        <v>60143.58</v>
      </c>
      <c r="AU55" s="78">
        <f>'[1]SO 03-f - nábytek'!P81</f>
        <v>0</v>
      </c>
      <c r="AV55" s="77">
        <f>'[1]SO 03-f - nábytek'!J33</f>
        <v>60143.58</v>
      </c>
      <c r="AW55" s="77">
        <f>'[1]SO 03-f - nábytek'!J34</f>
        <v>0</v>
      </c>
      <c r="AX55" s="77">
        <f>'[1]SO 03-f - nábytek'!J35</f>
        <v>0</v>
      </c>
      <c r="AY55" s="77">
        <f>'[1]SO 03-f - nábytek'!J36</f>
        <v>0</v>
      </c>
      <c r="AZ55" s="77">
        <f>'[1]SO 03-f - nábytek'!F33</f>
        <v>286398</v>
      </c>
      <c r="BA55" s="77">
        <f>'[1]SO 03-f - nábytek'!F34</f>
        <v>0</v>
      </c>
      <c r="BB55" s="77">
        <f>'[1]SO 03-f - nábytek'!F35</f>
        <v>0</v>
      </c>
      <c r="BC55" s="77">
        <f>'[1]SO 03-f - nábytek'!F36</f>
        <v>0</v>
      </c>
      <c r="BD55" s="79">
        <f>'[1]SO 03-f - nábytek'!F37</f>
        <v>0</v>
      </c>
      <c r="BT55" s="81" t="s">
        <v>77</v>
      </c>
      <c r="BV55" s="81" t="s">
        <v>73</v>
      </c>
      <c r="BW55" s="81" t="s">
        <v>81</v>
      </c>
      <c r="BX55" s="81" t="s">
        <v>5</v>
      </c>
      <c r="CL55" s="81" t="s">
        <v>17</v>
      </c>
      <c r="CM55" s="81" t="s">
        <v>78</v>
      </c>
    </row>
    <row r="56" spans="1:91" s="21" customFormat="1" ht="30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20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</row>
    <row r="57" spans="1:91" s="21" customFormat="1" ht="6.9" customHeight="1" x14ac:dyDescent="0.2">
      <c r="A57" s="15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20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</row>
  </sheetData>
  <sheetProtection formatColumns="0" formatRows="0"/>
  <mergeCells count="40">
    <mergeCell ref="D55:H55"/>
    <mergeCell ref="J55:AF55"/>
    <mergeCell ref="AG55:AM55"/>
    <mergeCell ref="AN55:AP55"/>
    <mergeCell ref="AG54:AM54"/>
    <mergeCell ref="AN54:AP54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29:P29"/>
    <mergeCell ref="W29:AE29"/>
    <mergeCell ref="AK29:AO29"/>
    <mergeCell ref="L30:P30"/>
    <mergeCell ref="W30:AE30"/>
    <mergeCell ref="AK30:AO30"/>
    <mergeCell ref="L28:P28"/>
    <mergeCell ref="W28:AE28"/>
    <mergeCell ref="AK28:AO28"/>
    <mergeCell ref="AR2:BE2"/>
    <mergeCell ref="K5:AO5"/>
    <mergeCell ref="K6:AO6"/>
    <mergeCell ref="E23:AN23"/>
    <mergeCell ref="AK26:AO26"/>
  </mergeCells>
  <hyperlinks>
    <hyperlink ref="A55" location="'SO 03-f - nábytek'!C2" display="/" xr:uid="{332C65C4-CA79-4D9C-8FB2-DAFE33D9B5CF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5AAA7-DEB2-4906-9233-1DEFCD076652}">
  <sheetPr>
    <pageSetUpPr fitToPage="1"/>
  </sheetPr>
  <dimension ref="A1:BM99"/>
  <sheetViews>
    <sheetView showGridLines="0" topLeftCell="A19" workbookViewId="0">
      <selection activeCell="I85" sqref="I85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 x14ac:dyDescent="0.2">
      <c r="A1" s="7"/>
    </row>
    <row r="2" spans="1:46" ht="36.9" customHeight="1" x14ac:dyDescent="0.2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2" t="s">
        <v>81</v>
      </c>
    </row>
    <row r="3" spans="1:46" ht="6.9" customHeight="1" x14ac:dyDescent="0.2">
      <c r="B3" s="82"/>
      <c r="C3" s="83"/>
      <c r="D3" s="83"/>
      <c r="E3" s="83"/>
      <c r="F3" s="83"/>
      <c r="G3" s="83"/>
      <c r="H3" s="83"/>
      <c r="I3" s="83"/>
      <c r="J3" s="83"/>
      <c r="K3" s="83"/>
      <c r="L3" s="5"/>
      <c r="AT3" s="2" t="s">
        <v>78</v>
      </c>
    </row>
    <row r="4" spans="1:46" ht="24.9" customHeight="1" x14ac:dyDescent="0.2">
      <c r="B4" s="5"/>
      <c r="D4" s="84" t="s">
        <v>82</v>
      </c>
      <c r="L4" s="5"/>
      <c r="M4" s="85" t="s">
        <v>10</v>
      </c>
      <c r="AT4" s="2" t="s">
        <v>4</v>
      </c>
    </row>
    <row r="5" spans="1:46" ht="6.9" customHeight="1" x14ac:dyDescent="0.2">
      <c r="B5" s="5"/>
      <c r="L5" s="5"/>
    </row>
    <row r="6" spans="1:46" ht="12" customHeight="1" x14ac:dyDescent="0.2">
      <c r="B6" s="5"/>
      <c r="D6" s="86" t="s">
        <v>14</v>
      </c>
      <c r="L6" s="5"/>
    </row>
    <row r="7" spans="1:46" ht="16.5" customHeight="1" x14ac:dyDescent="0.2">
      <c r="B7" s="5"/>
      <c r="E7" s="215" t="str">
        <f>'[1]Rekapitulace stavby'!K6</f>
        <v>INFRASTRUKTURA ZŠ CHOMUTOV - učebna pří.vědy -ZŠ Beethovenova, Chomutov</v>
      </c>
      <c r="F7" s="216"/>
      <c r="G7" s="216"/>
      <c r="H7" s="216"/>
      <c r="L7" s="5"/>
    </row>
    <row r="8" spans="1:46" s="21" customFormat="1" ht="12" customHeight="1" x14ac:dyDescent="0.2">
      <c r="A8" s="15"/>
      <c r="B8" s="20"/>
      <c r="C8" s="15"/>
      <c r="D8" s="86" t="s">
        <v>83</v>
      </c>
      <c r="E8" s="15"/>
      <c r="F8" s="15"/>
      <c r="G8" s="15"/>
      <c r="H8" s="15"/>
      <c r="I8" s="15"/>
      <c r="J8" s="15"/>
      <c r="K8" s="15"/>
      <c r="L8" s="87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 x14ac:dyDescent="0.2">
      <c r="A9" s="15"/>
      <c r="B9" s="20"/>
      <c r="C9" s="15"/>
      <c r="D9" s="15"/>
      <c r="E9" s="217" t="s">
        <v>84</v>
      </c>
      <c r="F9" s="218"/>
      <c r="G9" s="218"/>
      <c r="H9" s="218"/>
      <c r="I9" s="15"/>
      <c r="J9" s="15"/>
      <c r="K9" s="15"/>
      <c r="L9" s="87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 x14ac:dyDescent="0.2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87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 x14ac:dyDescent="0.2">
      <c r="A11" s="15"/>
      <c r="B11" s="20"/>
      <c r="C11" s="15"/>
      <c r="D11" s="86" t="s">
        <v>16</v>
      </c>
      <c r="E11" s="15"/>
      <c r="F11" s="88" t="s">
        <v>17</v>
      </c>
      <c r="G11" s="15"/>
      <c r="H11" s="15"/>
      <c r="I11" s="86" t="s">
        <v>18</v>
      </c>
      <c r="J11" s="88" t="s">
        <v>17</v>
      </c>
      <c r="K11" s="15"/>
      <c r="L11" s="87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 x14ac:dyDescent="0.2">
      <c r="A12" s="15"/>
      <c r="B12" s="20"/>
      <c r="C12" s="15"/>
      <c r="D12" s="86" t="s">
        <v>19</v>
      </c>
      <c r="E12" s="15"/>
      <c r="F12" s="88" t="s">
        <v>20</v>
      </c>
      <c r="G12" s="15"/>
      <c r="H12" s="15"/>
      <c r="I12" s="86" t="s">
        <v>21</v>
      </c>
      <c r="J12" s="89" t="str">
        <f>'[1]Rekapitulace stavby'!AN8</f>
        <v>2. 3. 2020</v>
      </c>
      <c r="K12" s="15"/>
      <c r="L12" s="87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95" customHeight="1" x14ac:dyDescent="0.2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87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 x14ac:dyDescent="0.2">
      <c r="A14" s="15"/>
      <c r="B14" s="20"/>
      <c r="C14" s="15"/>
      <c r="D14" s="86" t="s">
        <v>23</v>
      </c>
      <c r="E14" s="15"/>
      <c r="F14" s="15"/>
      <c r="G14" s="15"/>
      <c r="H14" s="15"/>
      <c r="I14" s="86" t="s">
        <v>24</v>
      </c>
      <c r="J14" s="88" t="str">
        <f>IF('[1]Rekapitulace stavby'!AN10="","",'[1]Rekapitulace stavby'!AN10)</f>
        <v>00261891</v>
      </c>
      <c r="K14" s="15"/>
      <c r="L14" s="87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 x14ac:dyDescent="0.2">
      <c r="A15" s="15"/>
      <c r="B15" s="20"/>
      <c r="C15" s="15"/>
      <c r="D15" s="15"/>
      <c r="E15" s="88" t="str">
        <f>IF('[1]Rekapitulace stavby'!E11="","",'[1]Rekapitulace stavby'!E11)</f>
        <v>Statutární město Chomutov</v>
      </c>
      <c r="F15" s="15"/>
      <c r="G15" s="15"/>
      <c r="H15" s="15"/>
      <c r="I15" s="86" t="s">
        <v>27</v>
      </c>
      <c r="J15" s="88" t="str">
        <f>IF('[1]Rekapitulace stavby'!AN11="","",'[1]Rekapitulace stavby'!AN11)</f>
        <v/>
      </c>
      <c r="K15" s="15"/>
      <c r="L15" s="87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6.9" customHeight="1" x14ac:dyDescent="0.2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87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 x14ac:dyDescent="0.2">
      <c r="A17" s="15"/>
      <c r="B17" s="20"/>
      <c r="C17" s="15"/>
      <c r="D17" s="86" t="s">
        <v>28</v>
      </c>
      <c r="E17" s="15"/>
      <c r="F17" s="15"/>
      <c r="G17" s="15"/>
      <c r="H17" s="15"/>
      <c r="I17" s="86" t="s">
        <v>24</v>
      </c>
      <c r="J17" s="88" t="str">
        <f>'[1]Rekapitulace stavby'!AN13</f>
        <v/>
      </c>
      <c r="K17" s="15"/>
      <c r="L17" s="87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 x14ac:dyDescent="0.2">
      <c r="A18" s="15"/>
      <c r="B18" s="20"/>
      <c r="C18" s="15"/>
      <c r="D18" s="15"/>
      <c r="E18" s="219" t="str">
        <f>'[1]Rekapitulace stavby'!E14</f>
        <v xml:space="preserve"> </v>
      </c>
      <c r="F18" s="219"/>
      <c r="G18" s="219"/>
      <c r="H18" s="219"/>
      <c r="I18" s="86" t="s">
        <v>27</v>
      </c>
      <c r="J18" s="88" t="str">
        <f>'[1]Rekapitulace stavby'!AN14</f>
        <v/>
      </c>
      <c r="K18" s="15"/>
      <c r="L18" s="87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6.9" customHeight="1" x14ac:dyDescent="0.2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87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 x14ac:dyDescent="0.2">
      <c r="A20" s="15"/>
      <c r="B20" s="20"/>
      <c r="C20" s="15"/>
      <c r="D20" s="86" t="s">
        <v>29</v>
      </c>
      <c r="E20" s="15"/>
      <c r="F20" s="15"/>
      <c r="G20" s="15"/>
      <c r="H20" s="15"/>
      <c r="I20" s="86" t="s">
        <v>24</v>
      </c>
      <c r="J20" s="88" t="str">
        <f>IF('[1]Rekapitulace stavby'!AN16="","",'[1]Rekapitulace stavby'!AN16)</f>
        <v/>
      </c>
      <c r="K20" s="15"/>
      <c r="L20" s="87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 x14ac:dyDescent="0.2">
      <c r="A21" s="15"/>
      <c r="B21" s="20"/>
      <c r="C21" s="15"/>
      <c r="D21" s="15"/>
      <c r="E21" s="88" t="str">
        <f>IF('[1]Rekapitulace stavby'!E17="","",'[1]Rekapitulace stavby'!E17)</f>
        <v>KAP ATELIER s.r.o.</v>
      </c>
      <c r="F21" s="15"/>
      <c r="G21" s="15"/>
      <c r="H21" s="15"/>
      <c r="I21" s="86" t="s">
        <v>27</v>
      </c>
      <c r="J21" s="88" t="str">
        <f>IF('[1]Rekapitulace stavby'!AN17="","",'[1]Rekapitulace stavby'!AN17)</f>
        <v/>
      </c>
      <c r="K21" s="15"/>
      <c r="L21" s="8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6.9" customHeight="1" x14ac:dyDescent="0.2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8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 x14ac:dyDescent="0.2">
      <c r="A23" s="15"/>
      <c r="B23" s="20"/>
      <c r="C23" s="15"/>
      <c r="D23" s="86" t="s">
        <v>32</v>
      </c>
      <c r="E23" s="15"/>
      <c r="F23" s="15"/>
      <c r="G23" s="15"/>
      <c r="H23" s="15"/>
      <c r="I23" s="86" t="s">
        <v>24</v>
      </c>
      <c r="J23" s="88" t="s">
        <v>33</v>
      </c>
      <c r="K23" s="15"/>
      <c r="L23" s="87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 x14ac:dyDescent="0.2">
      <c r="A24" s="15"/>
      <c r="B24" s="20"/>
      <c r="C24" s="15"/>
      <c r="D24" s="15"/>
      <c r="E24" s="88" t="s">
        <v>17</v>
      </c>
      <c r="F24" s="15"/>
      <c r="G24" s="15"/>
      <c r="H24" s="15"/>
      <c r="I24" s="86" t="s">
        <v>27</v>
      </c>
      <c r="J24" s="88" t="s">
        <v>17</v>
      </c>
      <c r="K24" s="15"/>
      <c r="L24" s="87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6.9" customHeight="1" x14ac:dyDescent="0.2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8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 x14ac:dyDescent="0.2">
      <c r="A26" s="15"/>
      <c r="B26" s="20"/>
      <c r="C26" s="15"/>
      <c r="D26" s="86" t="s">
        <v>35</v>
      </c>
      <c r="E26" s="15"/>
      <c r="F26" s="15"/>
      <c r="G26" s="15"/>
      <c r="H26" s="15"/>
      <c r="I26" s="15"/>
      <c r="J26" s="15"/>
      <c r="K26" s="15"/>
      <c r="L26" s="8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93" customFormat="1" ht="16.5" customHeight="1" x14ac:dyDescent="0.2">
      <c r="A27" s="90"/>
      <c r="B27" s="91"/>
      <c r="C27" s="90"/>
      <c r="D27" s="90"/>
      <c r="E27" s="220" t="s">
        <v>17</v>
      </c>
      <c r="F27" s="220"/>
      <c r="G27" s="220"/>
      <c r="H27" s="22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1" customFormat="1" ht="6.9" customHeight="1" x14ac:dyDescent="0.2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8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6.9" customHeight="1" x14ac:dyDescent="0.2">
      <c r="A29" s="15"/>
      <c r="B29" s="20"/>
      <c r="C29" s="15"/>
      <c r="D29" s="94"/>
      <c r="E29" s="94"/>
      <c r="F29" s="94"/>
      <c r="G29" s="94"/>
      <c r="H29" s="94"/>
      <c r="I29" s="94"/>
      <c r="J29" s="94"/>
      <c r="K29" s="94"/>
      <c r="L29" s="8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35" customHeight="1" x14ac:dyDescent="0.2">
      <c r="A30" s="15"/>
      <c r="B30" s="20"/>
      <c r="C30" s="15"/>
      <c r="D30" s="95" t="s">
        <v>37</v>
      </c>
      <c r="E30" s="15"/>
      <c r="F30" s="15"/>
      <c r="G30" s="15"/>
      <c r="H30" s="15"/>
      <c r="I30" s="15"/>
      <c r="J30" s="96">
        <f>ROUND(J81, 2)</f>
        <v>0</v>
      </c>
      <c r="K30" s="15"/>
      <c r="L30" s="8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6.9" customHeight="1" x14ac:dyDescent="0.2">
      <c r="A31" s="15"/>
      <c r="B31" s="20"/>
      <c r="C31" s="15"/>
      <c r="D31" s="94"/>
      <c r="E31" s="94"/>
      <c r="F31" s="94"/>
      <c r="G31" s="94"/>
      <c r="H31" s="94"/>
      <c r="I31" s="94"/>
      <c r="J31" s="94"/>
      <c r="K31" s="94"/>
      <c r="L31" s="8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" customHeight="1" x14ac:dyDescent="0.2">
      <c r="A32" s="15"/>
      <c r="B32" s="20"/>
      <c r="C32" s="15"/>
      <c r="D32" s="15"/>
      <c r="E32" s="15"/>
      <c r="F32" s="97" t="s">
        <v>39</v>
      </c>
      <c r="G32" s="15"/>
      <c r="H32" s="15"/>
      <c r="I32" s="97" t="s">
        <v>38</v>
      </c>
      <c r="J32" s="97" t="s">
        <v>40</v>
      </c>
      <c r="K32" s="15"/>
      <c r="L32" s="8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" customHeight="1" x14ac:dyDescent="0.2">
      <c r="A33" s="15"/>
      <c r="B33" s="20"/>
      <c r="C33" s="15"/>
      <c r="D33" s="98" t="s">
        <v>41</v>
      </c>
      <c r="E33" s="86" t="s">
        <v>42</v>
      </c>
      <c r="F33" s="99">
        <f>ROUND((SUM(BE81:BE98)),  2)</f>
        <v>0</v>
      </c>
      <c r="G33" s="15"/>
      <c r="H33" s="15"/>
      <c r="I33" s="100">
        <v>0.21</v>
      </c>
      <c r="J33" s="99">
        <f>ROUND(((SUM(BE81:BE98))*I33),  2)</f>
        <v>0</v>
      </c>
      <c r="K33" s="15"/>
      <c r="L33" s="8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" customHeight="1" x14ac:dyDescent="0.2">
      <c r="A34" s="15"/>
      <c r="B34" s="20"/>
      <c r="C34" s="15"/>
      <c r="D34" s="15"/>
      <c r="E34" s="86" t="s">
        <v>43</v>
      </c>
      <c r="F34" s="99">
        <f>ROUND((SUM(BF81:BF98)),  2)</f>
        <v>0</v>
      </c>
      <c r="G34" s="15"/>
      <c r="H34" s="15"/>
      <c r="I34" s="100">
        <v>0.15</v>
      </c>
      <c r="J34" s="99">
        <f>ROUND(((SUM(BF81:BF98))*I34),  2)</f>
        <v>0</v>
      </c>
      <c r="K34" s="15"/>
      <c r="L34" s="8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" hidden="1" customHeight="1" x14ac:dyDescent="0.2">
      <c r="A35" s="15"/>
      <c r="B35" s="20"/>
      <c r="C35" s="15"/>
      <c r="D35" s="15"/>
      <c r="E35" s="86" t="s">
        <v>44</v>
      </c>
      <c r="F35" s="99">
        <f>ROUND((SUM(BG81:BG98)),  2)</f>
        <v>0</v>
      </c>
      <c r="G35" s="15"/>
      <c r="H35" s="15"/>
      <c r="I35" s="100">
        <v>0.21</v>
      </c>
      <c r="J35" s="99">
        <f>0</f>
        <v>0</v>
      </c>
      <c r="K35" s="15"/>
      <c r="L35" s="8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" hidden="1" customHeight="1" x14ac:dyDescent="0.2">
      <c r="A36" s="15"/>
      <c r="B36" s="20"/>
      <c r="C36" s="15"/>
      <c r="D36" s="15"/>
      <c r="E36" s="86" t="s">
        <v>45</v>
      </c>
      <c r="F36" s="99">
        <f>ROUND((SUM(BH81:BH98)),  2)</f>
        <v>0</v>
      </c>
      <c r="G36" s="15"/>
      <c r="H36" s="15"/>
      <c r="I36" s="100">
        <v>0.15</v>
      </c>
      <c r="J36" s="99">
        <f>0</f>
        <v>0</v>
      </c>
      <c r="K36" s="15"/>
      <c r="L36" s="8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" hidden="1" customHeight="1" x14ac:dyDescent="0.2">
      <c r="A37" s="15"/>
      <c r="B37" s="20"/>
      <c r="C37" s="15"/>
      <c r="D37" s="15"/>
      <c r="E37" s="86" t="s">
        <v>46</v>
      </c>
      <c r="F37" s="99">
        <f>ROUND((SUM(BI81:BI98)),  2)</f>
        <v>0</v>
      </c>
      <c r="G37" s="15"/>
      <c r="H37" s="15"/>
      <c r="I37" s="100">
        <v>0</v>
      </c>
      <c r="J37" s="99">
        <f>0</f>
        <v>0</v>
      </c>
      <c r="K37" s="15"/>
      <c r="L37" s="8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6.9" customHeight="1" x14ac:dyDescent="0.2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8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35" customHeight="1" x14ac:dyDescent="0.2">
      <c r="A39" s="15"/>
      <c r="B39" s="20"/>
      <c r="C39" s="101"/>
      <c r="D39" s="102" t="s">
        <v>47</v>
      </c>
      <c r="E39" s="103"/>
      <c r="F39" s="103"/>
      <c r="G39" s="104" t="s">
        <v>48</v>
      </c>
      <c r="H39" s="105" t="s">
        <v>49</v>
      </c>
      <c r="I39" s="103"/>
      <c r="J39" s="106">
        <f>SUM(J30:J37)</f>
        <v>0</v>
      </c>
      <c r="K39" s="107"/>
      <c r="L39" s="8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" customHeight="1" x14ac:dyDescent="0.2">
      <c r="A40" s="15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8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4" spans="1:31" s="21" customFormat="1" ht="6.9" customHeight="1" x14ac:dyDescent="0.2">
      <c r="A44" s="15"/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87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1:31" s="21" customFormat="1" ht="24.9" customHeight="1" x14ac:dyDescent="0.2">
      <c r="A45" s="15"/>
      <c r="B45" s="16"/>
      <c r="C45" s="8" t="s">
        <v>85</v>
      </c>
      <c r="D45" s="17"/>
      <c r="E45" s="17"/>
      <c r="F45" s="17"/>
      <c r="G45" s="17"/>
      <c r="H45" s="17"/>
      <c r="I45" s="17"/>
      <c r="J45" s="17"/>
      <c r="K45" s="17"/>
      <c r="L45" s="87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:31" s="21" customFormat="1" ht="6.9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87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1:31" s="21" customFormat="1" ht="12" customHeight="1" x14ac:dyDescent="0.2">
      <c r="A47" s="15"/>
      <c r="B47" s="16"/>
      <c r="C47" s="12" t="s">
        <v>14</v>
      </c>
      <c r="D47" s="17"/>
      <c r="E47" s="17"/>
      <c r="F47" s="17"/>
      <c r="G47" s="17"/>
      <c r="H47" s="17"/>
      <c r="I47" s="17"/>
      <c r="J47" s="17"/>
      <c r="K47" s="17"/>
      <c r="L47" s="87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1" s="21" customFormat="1" ht="16.5" customHeight="1" x14ac:dyDescent="0.2">
      <c r="A48" s="15"/>
      <c r="B48" s="16"/>
      <c r="C48" s="17"/>
      <c r="D48" s="17"/>
      <c r="E48" s="213" t="str">
        <f>E7</f>
        <v>INFRASTRUKTURA ZŠ CHOMUTOV - učebna pří.vědy -ZŠ Beethovenova, Chomutov</v>
      </c>
      <c r="F48" s="214"/>
      <c r="G48" s="214"/>
      <c r="H48" s="214"/>
      <c r="I48" s="17"/>
      <c r="J48" s="17"/>
      <c r="K48" s="17"/>
      <c r="L48" s="87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1:47" s="21" customFormat="1" ht="12" customHeight="1" x14ac:dyDescent="0.2">
      <c r="A49" s="15"/>
      <c r="B49" s="16"/>
      <c r="C49" s="12" t="s">
        <v>83</v>
      </c>
      <c r="D49" s="17"/>
      <c r="E49" s="17"/>
      <c r="F49" s="17"/>
      <c r="G49" s="17"/>
      <c r="H49" s="17"/>
      <c r="I49" s="17"/>
      <c r="J49" s="17"/>
      <c r="K49" s="17"/>
      <c r="L49" s="87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47" s="21" customFormat="1" ht="16.5" customHeight="1" x14ac:dyDescent="0.2">
      <c r="A50" s="15"/>
      <c r="B50" s="16"/>
      <c r="C50" s="17"/>
      <c r="D50" s="17"/>
      <c r="E50" s="188" t="str">
        <f>E9</f>
        <v>SO 03-f - nábytek</v>
      </c>
      <c r="F50" s="212"/>
      <c r="G50" s="212"/>
      <c r="H50" s="212"/>
      <c r="I50" s="17"/>
      <c r="J50" s="17"/>
      <c r="K50" s="17"/>
      <c r="L50" s="87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47" s="21" customFormat="1" ht="6.9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87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47" s="21" customFormat="1" ht="12" customHeight="1" x14ac:dyDescent="0.2">
      <c r="A52" s="15"/>
      <c r="B52" s="16"/>
      <c r="C52" s="12" t="s">
        <v>19</v>
      </c>
      <c r="D52" s="17"/>
      <c r="E52" s="17"/>
      <c r="F52" s="13" t="str">
        <f>F12</f>
        <v xml:space="preserve"> </v>
      </c>
      <c r="G52" s="17"/>
      <c r="H52" s="17"/>
      <c r="I52" s="12" t="s">
        <v>21</v>
      </c>
      <c r="J52" s="112" t="str">
        <f>IF(J12="","",J12)</f>
        <v>2. 3. 2020</v>
      </c>
      <c r="K52" s="17"/>
      <c r="L52" s="87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47" s="21" customFormat="1" ht="6.9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87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1:47" s="21" customFormat="1" ht="25.65" customHeight="1" x14ac:dyDescent="0.2">
      <c r="A54" s="15"/>
      <c r="B54" s="16"/>
      <c r="C54" s="12" t="s">
        <v>23</v>
      </c>
      <c r="D54" s="17"/>
      <c r="E54" s="17"/>
      <c r="F54" s="13" t="str">
        <f>E15</f>
        <v>Statutární město Chomutov</v>
      </c>
      <c r="G54" s="17"/>
      <c r="H54" s="17"/>
      <c r="I54" s="12" t="s">
        <v>29</v>
      </c>
      <c r="J54" s="113" t="str">
        <f>E21</f>
        <v>KAP ATELIER s.r.o.</v>
      </c>
      <c r="K54" s="17"/>
      <c r="L54" s="87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47" s="21" customFormat="1" ht="15.15" customHeight="1" x14ac:dyDescent="0.2">
      <c r="A55" s="15"/>
      <c r="B55" s="16"/>
      <c r="C55" s="12" t="s">
        <v>28</v>
      </c>
      <c r="D55" s="17"/>
      <c r="E55" s="17"/>
      <c r="F55" s="13" t="str">
        <f>IF(E18="","",E18)</f>
        <v xml:space="preserve"> </v>
      </c>
      <c r="G55" s="17"/>
      <c r="H55" s="17"/>
      <c r="I55" s="12" t="s">
        <v>32</v>
      </c>
      <c r="J55" s="113" t="str">
        <f>E24</f>
        <v/>
      </c>
      <c r="K55" s="17"/>
      <c r="L55" s="87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47" s="21" customFormat="1" ht="10.35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87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47" s="21" customFormat="1" ht="29.25" customHeight="1" x14ac:dyDescent="0.2">
      <c r="A57" s="15"/>
      <c r="B57" s="16"/>
      <c r="C57" s="114" t="s">
        <v>86</v>
      </c>
      <c r="D57" s="115"/>
      <c r="E57" s="115"/>
      <c r="F57" s="115"/>
      <c r="G57" s="115"/>
      <c r="H57" s="115"/>
      <c r="I57" s="115"/>
      <c r="J57" s="116" t="s">
        <v>87</v>
      </c>
      <c r="K57" s="115"/>
      <c r="L57" s="87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47" s="21" customFormat="1" ht="10.35" customHeight="1" x14ac:dyDescent="0.2">
      <c r="A58" s="1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87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47" s="21" customFormat="1" ht="22.95" customHeight="1" x14ac:dyDescent="0.2">
      <c r="A59" s="15"/>
      <c r="B59" s="16"/>
      <c r="C59" s="117" t="s">
        <v>69</v>
      </c>
      <c r="D59" s="17"/>
      <c r="E59" s="17"/>
      <c r="F59" s="17"/>
      <c r="G59" s="17"/>
      <c r="H59" s="17"/>
      <c r="I59" s="17"/>
      <c r="J59" s="118">
        <f>J81</f>
        <v>0</v>
      </c>
      <c r="K59" s="17"/>
      <c r="L59" s="87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U59" s="2" t="s">
        <v>88</v>
      </c>
    </row>
    <row r="60" spans="1:47" s="119" customFormat="1" ht="24.9" customHeight="1" x14ac:dyDescent="0.2">
      <c r="B60" s="120"/>
      <c r="C60" s="121"/>
      <c r="D60" s="122" t="s">
        <v>89</v>
      </c>
      <c r="E60" s="123"/>
      <c r="F60" s="123"/>
      <c r="G60" s="123"/>
      <c r="H60" s="123"/>
      <c r="I60" s="123"/>
      <c r="J60" s="124">
        <f>J82</f>
        <v>0</v>
      </c>
      <c r="K60" s="121"/>
      <c r="L60" s="125"/>
    </row>
    <row r="61" spans="1:47" s="126" customFormat="1" ht="19.95" customHeight="1" x14ac:dyDescent="0.2">
      <c r="B61" s="127"/>
      <c r="C61" s="128"/>
      <c r="D61" s="129" t="s">
        <v>90</v>
      </c>
      <c r="E61" s="130"/>
      <c r="F61" s="130"/>
      <c r="G61" s="130"/>
      <c r="H61" s="130"/>
      <c r="I61" s="130"/>
      <c r="J61" s="131">
        <f>J83</f>
        <v>0</v>
      </c>
      <c r="K61" s="128"/>
      <c r="L61" s="132"/>
    </row>
    <row r="62" spans="1:47" s="21" customFormat="1" ht="21.75" customHeight="1" x14ac:dyDescent="0.2">
      <c r="A62" s="15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87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1:47" s="21" customFormat="1" ht="6.9" customHeight="1" x14ac:dyDescent="0.2">
      <c r="A63" s="15"/>
      <c r="B63" s="30"/>
      <c r="C63" s="31"/>
      <c r="D63" s="31"/>
      <c r="E63" s="31"/>
      <c r="F63" s="31"/>
      <c r="G63" s="31"/>
      <c r="H63" s="31"/>
      <c r="I63" s="31"/>
      <c r="J63" s="31"/>
      <c r="K63" s="31"/>
      <c r="L63" s="87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7" spans="1:31" s="21" customFormat="1" ht="6.9" customHeight="1" x14ac:dyDescent="0.2">
      <c r="A67" s="15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87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1:31" s="21" customFormat="1" ht="24.9" customHeight="1" x14ac:dyDescent="0.2">
      <c r="A68" s="15"/>
      <c r="B68" s="16"/>
      <c r="C68" s="8" t="s">
        <v>91</v>
      </c>
      <c r="D68" s="17"/>
      <c r="E68" s="17"/>
      <c r="F68" s="17"/>
      <c r="G68" s="17"/>
      <c r="H68" s="17"/>
      <c r="I68" s="17"/>
      <c r="J68" s="17"/>
      <c r="K68" s="17"/>
      <c r="L68" s="87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1:31" s="21" customFormat="1" ht="6.9" customHeight="1" x14ac:dyDescent="0.2">
      <c r="A69" s="15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87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1:31" s="21" customFormat="1" ht="12" customHeight="1" x14ac:dyDescent="0.2">
      <c r="A70" s="15"/>
      <c r="B70" s="16"/>
      <c r="C70" s="12" t="s">
        <v>14</v>
      </c>
      <c r="D70" s="17"/>
      <c r="E70" s="17"/>
      <c r="F70" s="17"/>
      <c r="G70" s="17"/>
      <c r="H70" s="17"/>
      <c r="I70" s="17"/>
      <c r="J70" s="17"/>
      <c r="K70" s="17"/>
      <c r="L70" s="87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1:31" s="21" customFormat="1" ht="16.5" customHeight="1" x14ac:dyDescent="0.2">
      <c r="A71" s="15"/>
      <c r="B71" s="16"/>
      <c r="C71" s="17"/>
      <c r="D71" s="17"/>
      <c r="E71" s="213" t="str">
        <f>E7</f>
        <v>INFRASTRUKTURA ZŠ CHOMUTOV - učebna pří.vědy -ZŠ Beethovenova, Chomutov</v>
      </c>
      <c r="F71" s="214"/>
      <c r="G71" s="214"/>
      <c r="H71" s="214"/>
      <c r="I71" s="17"/>
      <c r="J71" s="17"/>
      <c r="K71" s="17"/>
      <c r="L71" s="87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1:31" s="21" customFormat="1" ht="12" customHeight="1" x14ac:dyDescent="0.2">
      <c r="A72" s="15"/>
      <c r="B72" s="16"/>
      <c r="C72" s="12" t="s">
        <v>83</v>
      </c>
      <c r="D72" s="17"/>
      <c r="E72" s="17"/>
      <c r="F72" s="17"/>
      <c r="G72" s="17"/>
      <c r="H72" s="17"/>
      <c r="I72" s="17"/>
      <c r="J72" s="17"/>
      <c r="K72" s="17"/>
      <c r="L72" s="87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1:31" s="21" customFormat="1" ht="16.5" customHeight="1" x14ac:dyDescent="0.2">
      <c r="A73" s="15"/>
      <c r="B73" s="16"/>
      <c r="C73" s="17"/>
      <c r="D73" s="17"/>
      <c r="E73" s="188" t="str">
        <f>E9</f>
        <v>SO 03-f - nábytek</v>
      </c>
      <c r="F73" s="212"/>
      <c r="G73" s="212"/>
      <c r="H73" s="212"/>
      <c r="I73" s="17"/>
      <c r="J73" s="17"/>
      <c r="K73" s="17"/>
      <c r="L73" s="87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1:31" s="21" customFormat="1" ht="6.9" customHeight="1" x14ac:dyDescent="0.2">
      <c r="A74" s="15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87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1:31" s="21" customFormat="1" ht="12" customHeight="1" x14ac:dyDescent="0.2">
      <c r="A75" s="15"/>
      <c r="B75" s="16"/>
      <c r="C75" s="12" t="s">
        <v>19</v>
      </c>
      <c r="D75" s="17"/>
      <c r="E75" s="17"/>
      <c r="F75" s="13" t="str">
        <f>F12</f>
        <v xml:space="preserve"> </v>
      </c>
      <c r="G75" s="17"/>
      <c r="H75" s="17"/>
      <c r="I75" s="12" t="s">
        <v>21</v>
      </c>
      <c r="J75" s="112" t="str">
        <f>IF(J12="","",J12)</f>
        <v>2. 3. 2020</v>
      </c>
      <c r="K75" s="17"/>
      <c r="L75" s="87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1:31" s="21" customFormat="1" ht="6.9" customHeight="1" x14ac:dyDescent="0.2">
      <c r="A76" s="15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87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1:31" s="21" customFormat="1" ht="25.65" customHeight="1" x14ac:dyDescent="0.2">
      <c r="A77" s="15"/>
      <c r="B77" s="16"/>
      <c r="C77" s="12" t="s">
        <v>23</v>
      </c>
      <c r="D77" s="17"/>
      <c r="E77" s="17"/>
      <c r="F77" s="13" t="str">
        <f>E15</f>
        <v>Statutární město Chomutov</v>
      </c>
      <c r="G77" s="17"/>
      <c r="H77" s="17"/>
      <c r="I77" s="12" t="s">
        <v>29</v>
      </c>
      <c r="J77" s="113" t="str">
        <f>E21</f>
        <v>KAP ATELIER s.r.o.</v>
      </c>
      <c r="K77" s="17"/>
      <c r="L77" s="8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1:31" s="21" customFormat="1" ht="15.15" customHeight="1" x14ac:dyDescent="0.2">
      <c r="A78" s="15"/>
      <c r="B78" s="16"/>
      <c r="C78" s="12" t="s">
        <v>28</v>
      </c>
      <c r="D78" s="17"/>
      <c r="E78" s="17"/>
      <c r="F78" s="13" t="str">
        <f>IF(E18="","",E18)</f>
        <v xml:space="preserve"> </v>
      </c>
      <c r="G78" s="17"/>
      <c r="H78" s="17"/>
      <c r="I78" s="12" t="s">
        <v>32</v>
      </c>
      <c r="J78" s="113" t="str">
        <f>E24</f>
        <v/>
      </c>
      <c r="K78" s="17"/>
      <c r="L78" s="87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1:31" s="21" customFormat="1" ht="10.35" customHeight="1" x14ac:dyDescent="0.2">
      <c r="A79" s="15"/>
      <c r="B79" s="16"/>
      <c r="C79" s="17"/>
      <c r="D79" s="17"/>
      <c r="E79" s="17"/>
      <c r="F79" s="17"/>
      <c r="G79" s="17"/>
      <c r="H79" s="17"/>
      <c r="I79" s="17"/>
      <c r="J79" s="17"/>
      <c r="K79" s="17"/>
      <c r="L79" s="87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1:31" s="139" customFormat="1" ht="29.25" customHeight="1" x14ac:dyDescent="0.2">
      <c r="A80" s="133"/>
      <c r="B80" s="134"/>
      <c r="C80" s="135" t="s">
        <v>92</v>
      </c>
      <c r="D80" s="136" t="s">
        <v>56</v>
      </c>
      <c r="E80" s="136" t="s">
        <v>52</v>
      </c>
      <c r="F80" s="136" t="s">
        <v>53</v>
      </c>
      <c r="G80" s="136" t="s">
        <v>93</v>
      </c>
      <c r="H80" s="136" t="s">
        <v>94</v>
      </c>
      <c r="I80" s="136" t="s">
        <v>95</v>
      </c>
      <c r="J80" s="136" t="s">
        <v>87</v>
      </c>
      <c r="K80" s="137" t="s">
        <v>96</v>
      </c>
      <c r="L80" s="138"/>
      <c r="M80" s="52" t="s">
        <v>17</v>
      </c>
      <c r="N80" s="53" t="s">
        <v>41</v>
      </c>
      <c r="O80" s="53" t="s">
        <v>97</v>
      </c>
      <c r="P80" s="53" t="s">
        <v>98</v>
      </c>
      <c r="Q80" s="53" t="s">
        <v>99</v>
      </c>
      <c r="R80" s="53" t="s">
        <v>100</v>
      </c>
      <c r="S80" s="53" t="s">
        <v>101</v>
      </c>
      <c r="T80" s="54" t="s">
        <v>102</v>
      </c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3"/>
    </row>
    <row r="81" spans="1:65" s="21" customFormat="1" ht="22.95" customHeight="1" x14ac:dyDescent="0.3">
      <c r="A81" s="15"/>
      <c r="B81" s="16"/>
      <c r="C81" s="60" t="s">
        <v>103</v>
      </c>
      <c r="D81" s="17"/>
      <c r="E81" s="17"/>
      <c r="F81" s="17"/>
      <c r="G81" s="17"/>
      <c r="H81" s="17"/>
      <c r="I81" s="17"/>
      <c r="J81" s="140">
        <f>BK81</f>
        <v>0</v>
      </c>
      <c r="K81" s="17"/>
      <c r="L81" s="20"/>
      <c r="M81" s="55"/>
      <c r="N81" s="141"/>
      <c r="O81" s="56"/>
      <c r="P81" s="142">
        <f>P82</f>
        <v>0</v>
      </c>
      <c r="Q81" s="56"/>
      <c r="R81" s="142">
        <f>R82</f>
        <v>0</v>
      </c>
      <c r="S81" s="56"/>
      <c r="T81" s="143">
        <f>T82</f>
        <v>0</v>
      </c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T81" s="2" t="s">
        <v>70</v>
      </c>
      <c r="AU81" s="2" t="s">
        <v>88</v>
      </c>
      <c r="BK81" s="144">
        <f>BK82</f>
        <v>0</v>
      </c>
    </row>
    <row r="82" spans="1:65" s="145" customFormat="1" ht="25.95" customHeight="1" x14ac:dyDescent="0.25">
      <c r="B82" s="146"/>
      <c r="C82" s="147"/>
      <c r="D82" s="148" t="s">
        <v>70</v>
      </c>
      <c r="E82" s="149" t="s">
        <v>104</v>
      </c>
      <c r="F82" s="149" t="s">
        <v>105</v>
      </c>
      <c r="G82" s="147"/>
      <c r="H82" s="147"/>
      <c r="I82" s="147"/>
      <c r="J82" s="150">
        <f>BK82</f>
        <v>0</v>
      </c>
      <c r="K82" s="147"/>
      <c r="L82" s="151"/>
      <c r="M82" s="152"/>
      <c r="N82" s="153"/>
      <c r="O82" s="153"/>
      <c r="P82" s="154">
        <f>P83</f>
        <v>0</v>
      </c>
      <c r="Q82" s="153"/>
      <c r="R82" s="154">
        <f>R83</f>
        <v>0</v>
      </c>
      <c r="S82" s="153"/>
      <c r="T82" s="155">
        <f>T83</f>
        <v>0</v>
      </c>
      <c r="AR82" s="156" t="s">
        <v>77</v>
      </c>
      <c r="AT82" s="157" t="s">
        <v>70</v>
      </c>
      <c r="AU82" s="157" t="s">
        <v>71</v>
      </c>
      <c r="AY82" s="156" t="s">
        <v>106</v>
      </c>
      <c r="BK82" s="158">
        <f>BK83</f>
        <v>0</v>
      </c>
    </row>
    <row r="83" spans="1:65" s="145" customFormat="1" ht="22.95" customHeight="1" x14ac:dyDescent="0.25">
      <c r="B83" s="146"/>
      <c r="C83" s="147"/>
      <c r="D83" s="148" t="s">
        <v>70</v>
      </c>
      <c r="E83" s="159" t="s">
        <v>107</v>
      </c>
      <c r="F83" s="159" t="s">
        <v>108</v>
      </c>
      <c r="G83" s="147"/>
      <c r="H83" s="147"/>
      <c r="I83" s="147"/>
      <c r="J83" s="160">
        <f>BK83</f>
        <v>0</v>
      </c>
      <c r="K83" s="147"/>
      <c r="L83" s="151"/>
      <c r="M83" s="152"/>
      <c r="N83" s="153"/>
      <c r="O83" s="153"/>
      <c r="P83" s="154">
        <f>SUM(P84:P98)</f>
        <v>0</v>
      </c>
      <c r="Q83" s="153"/>
      <c r="R83" s="154">
        <f>SUM(R84:R98)</f>
        <v>0</v>
      </c>
      <c r="S83" s="153"/>
      <c r="T83" s="155">
        <f>SUM(T84:T98)</f>
        <v>0</v>
      </c>
      <c r="AR83" s="156" t="s">
        <v>77</v>
      </c>
      <c r="AT83" s="157" t="s">
        <v>70</v>
      </c>
      <c r="AU83" s="157" t="s">
        <v>77</v>
      </c>
      <c r="AY83" s="156" t="s">
        <v>106</v>
      </c>
      <c r="BK83" s="158">
        <f>SUM(BK84:BK98)</f>
        <v>0</v>
      </c>
    </row>
    <row r="84" spans="1:65" s="21" customFormat="1" ht="21.75" customHeight="1" x14ac:dyDescent="0.2">
      <c r="A84" s="15"/>
      <c r="B84" s="16"/>
      <c r="C84" s="161" t="s">
        <v>77</v>
      </c>
      <c r="D84" s="161" t="s">
        <v>109</v>
      </c>
      <c r="E84" s="162" t="s">
        <v>110</v>
      </c>
      <c r="F84" s="163" t="s">
        <v>111</v>
      </c>
      <c r="G84" s="164" t="s">
        <v>112</v>
      </c>
      <c r="H84" s="165">
        <v>3</v>
      </c>
      <c r="I84" s="166">
        <v>0</v>
      </c>
      <c r="J84" s="166">
        <f t="shared" ref="J84:J98" si="0">ROUND(I84*H84,2)</f>
        <v>0</v>
      </c>
      <c r="K84" s="163" t="s">
        <v>113</v>
      </c>
      <c r="L84" s="20"/>
      <c r="M84" s="167" t="s">
        <v>17</v>
      </c>
      <c r="N84" s="168" t="s">
        <v>42</v>
      </c>
      <c r="O84" s="169">
        <v>0</v>
      </c>
      <c r="P84" s="169">
        <f t="shared" ref="P84:P98" si="1">O84*H84</f>
        <v>0</v>
      </c>
      <c r="Q84" s="169">
        <v>0</v>
      </c>
      <c r="R84" s="169">
        <f t="shared" ref="R84:R98" si="2">Q84*H84</f>
        <v>0</v>
      </c>
      <c r="S84" s="169">
        <v>0</v>
      </c>
      <c r="T84" s="170">
        <f t="shared" ref="T84:T98" si="3">S84*H84</f>
        <v>0</v>
      </c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R84" s="171" t="s">
        <v>114</v>
      </c>
      <c r="AT84" s="171" t="s">
        <v>109</v>
      </c>
      <c r="AU84" s="171" t="s">
        <v>78</v>
      </c>
      <c r="AY84" s="2" t="s">
        <v>106</v>
      </c>
      <c r="BE84" s="172">
        <f t="shared" ref="BE84:BE98" si="4">IF(N84="základní",J84,0)</f>
        <v>0</v>
      </c>
      <c r="BF84" s="172">
        <f t="shared" ref="BF84:BF98" si="5">IF(N84="snížená",J84,0)</f>
        <v>0</v>
      </c>
      <c r="BG84" s="172">
        <f t="shared" ref="BG84:BG98" si="6">IF(N84="zákl. přenesená",J84,0)</f>
        <v>0</v>
      </c>
      <c r="BH84" s="172">
        <f t="shared" ref="BH84:BH98" si="7">IF(N84="sníž. přenesená",J84,0)</f>
        <v>0</v>
      </c>
      <c r="BI84" s="172">
        <f t="shared" ref="BI84:BI98" si="8">IF(N84="nulová",J84,0)</f>
        <v>0</v>
      </c>
      <c r="BJ84" s="2" t="s">
        <v>77</v>
      </c>
      <c r="BK84" s="172">
        <f t="shared" ref="BK84:BK98" si="9">ROUND(I84*H84,2)</f>
        <v>0</v>
      </c>
      <c r="BL84" s="2" t="s">
        <v>114</v>
      </c>
      <c r="BM84" s="171" t="s">
        <v>115</v>
      </c>
    </row>
    <row r="85" spans="1:65" s="21" customFormat="1" ht="66.75" customHeight="1" x14ac:dyDescent="0.2">
      <c r="A85" s="15"/>
      <c r="B85" s="16"/>
      <c r="C85" s="161" t="s">
        <v>78</v>
      </c>
      <c r="D85" s="161" t="s">
        <v>109</v>
      </c>
      <c r="E85" s="162" t="s">
        <v>116</v>
      </c>
      <c r="F85" s="163" t="s">
        <v>117</v>
      </c>
      <c r="G85" s="164" t="s">
        <v>112</v>
      </c>
      <c r="H85" s="165">
        <v>1</v>
      </c>
      <c r="I85" s="166">
        <v>0</v>
      </c>
      <c r="J85" s="166">
        <f t="shared" si="0"/>
        <v>0</v>
      </c>
      <c r="K85" s="163" t="s">
        <v>113</v>
      </c>
      <c r="L85" s="20"/>
      <c r="M85" s="167" t="s">
        <v>17</v>
      </c>
      <c r="N85" s="168" t="s">
        <v>42</v>
      </c>
      <c r="O85" s="169">
        <v>0</v>
      </c>
      <c r="P85" s="169">
        <f t="shared" si="1"/>
        <v>0</v>
      </c>
      <c r="Q85" s="169">
        <v>0</v>
      </c>
      <c r="R85" s="169">
        <f t="shared" si="2"/>
        <v>0</v>
      </c>
      <c r="S85" s="169">
        <v>0</v>
      </c>
      <c r="T85" s="170">
        <f t="shared" si="3"/>
        <v>0</v>
      </c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R85" s="171" t="s">
        <v>114</v>
      </c>
      <c r="AT85" s="171" t="s">
        <v>109</v>
      </c>
      <c r="AU85" s="171" t="s">
        <v>78</v>
      </c>
      <c r="AY85" s="2" t="s">
        <v>106</v>
      </c>
      <c r="BE85" s="172">
        <f t="shared" si="4"/>
        <v>0</v>
      </c>
      <c r="BF85" s="172">
        <f t="shared" si="5"/>
        <v>0</v>
      </c>
      <c r="BG85" s="172">
        <f t="shared" si="6"/>
        <v>0</v>
      </c>
      <c r="BH85" s="172">
        <f t="shared" si="7"/>
        <v>0</v>
      </c>
      <c r="BI85" s="172">
        <f t="shared" si="8"/>
        <v>0</v>
      </c>
      <c r="BJ85" s="2" t="s">
        <v>77</v>
      </c>
      <c r="BK85" s="172">
        <f t="shared" si="9"/>
        <v>0</v>
      </c>
      <c r="BL85" s="2" t="s">
        <v>114</v>
      </c>
      <c r="BM85" s="171" t="s">
        <v>118</v>
      </c>
    </row>
    <row r="86" spans="1:65" s="21" customFormat="1" ht="33" customHeight="1" x14ac:dyDescent="0.2">
      <c r="A86" s="15"/>
      <c r="B86" s="16"/>
      <c r="C86" s="161" t="s">
        <v>119</v>
      </c>
      <c r="D86" s="161" t="s">
        <v>109</v>
      </c>
      <c r="E86" s="162" t="s">
        <v>120</v>
      </c>
      <c r="F86" s="163" t="s">
        <v>121</v>
      </c>
      <c r="G86" s="164" t="s">
        <v>112</v>
      </c>
      <c r="H86" s="165">
        <v>1</v>
      </c>
      <c r="I86" s="166">
        <v>0</v>
      </c>
      <c r="J86" s="166">
        <f t="shared" si="0"/>
        <v>0</v>
      </c>
      <c r="K86" s="163" t="s">
        <v>113</v>
      </c>
      <c r="L86" s="20"/>
      <c r="M86" s="167" t="s">
        <v>17</v>
      </c>
      <c r="N86" s="168" t="s">
        <v>42</v>
      </c>
      <c r="O86" s="169">
        <v>0</v>
      </c>
      <c r="P86" s="169">
        <f t="shared" si="1"/>
        <v>0</v>
      </c>
      <c r="Q86" s="169">
        <v>0</v>
      </c>
      <c r="R86" s="169">
        <f t="shared" si="2"/>
        <v>0</v>
      </c>
      <c r="S86" s="169">
        <v>0</v>
      </c>
      <c r="T86" s="170">
        <f t="shared" si="3"/>
        <v>0</v>
      </c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R86" s="171" t="s">
        <v>114</v>
      </c>
      <c r="AT86" s="171" t="s">
        <v>109</v>
      </c>
      <c r="AU86" s="171" t="s">
        <v>78</v>
      </c>
      <c r="AY86" s="2" t="s">
        <v>106</v>
      </c>
      <c r="BE86" s="172">
        <f t="shared" si="4"/>
        <v>0</v>
      </c>
      <c r="BF86" s="172">
        <f t="shared" si="5"/>
        <v>0</v>
      </c>
      <c r="BG86" s="172">
        <f t="shared" si="6"/>
        <v>0</v>
      </c>
      <c r="BH86" s="172">
        <f t="shared" si="7"/>
        <v>0</v>
      </c>
      <c r="BI86" s="172">
        <f t="shared" si="8"/>
        <v>0</v>
      </c>
      <c r="BJ86" s="2" t="s">
        <v>77</v>
      </c>
      <c r="BK86" s="172">
        <f t="shared" si="9"/>
        <v>0</v>
      </c>
      <c r="BL86" s="2" t="s">
        <v>114</v>
      </c>
      <c r="BM86" s="171" t="s">
        <v>122</v>
      </c>
    </row>
    <row r="87" spans="1:65" s="21" customFormat="1" ht="16.5" customHeight="1" x14ac:dyDescent="0.2">
      <c r="A87" s="15"/>
      <c r="B87" s="16"/>
      <c r="C87" s="161" t="s">
        <v>114</v>
      </c>
      <c r="D87" s="161" t="s">
        <v>109</v>
      </c>
      <c r="E87" s="162" t="s">
        <v>123</v>
      </c>
      <c r="F87" s="163" t="s">
        <v>124</v>
      </c>
      <c r="G87" s="164" t="s">
        <v>112</v>
      </c>
      <c r="H87" s="165">
        <v>3</v>
      </c>
      <c r="I87" s="166">
        <v>0</v>
      </c>
      <c r="J87" s="166">
        <f t="shared" si="0"/>
        <v>0</v>
      </c>
      <c r="K87" s="163" t="s">
        <v>113</v>
      </c>
      <c r="L87" s="20"/>
      <c r="M87" s="167" t="s">
        <v>17</v>
      </c>
      <c r="N87" s="168" t="s">
        <v>42</v>
      </c>
      <c r="O87" s="169">
        <v>0</v>
      </c>
      <c r="P87" s="169">
        <f t="shared" si="1"/>
        <v>0</v>
      </c>
      <c r="Q87" s="169">
        <v>0</v>
      </c>
      <c r="R87" s="169">
        <f t="shared" si="2"/>
        <v>0</v>
      </c>
      <c r="S87" s="169">
        <v>0</v>
      </c>
      <c r="T87" s="170">
        <f t="shared" si="3"/>
        <v>0</v>
      </c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R87" s="171" t="s">
        <v>114</v>
      </c>
      <c r="AT87" s="171" t="s">
        <v>109</v>
      </c>
      <c r="AU87" s="171" t="s">
        <v>78</v>
      </c>
      <c r="AY87" s="2" t="s">
        <v>106</v>
      </c>
      <c r="BE87" s="172">
        <f t="shared" si="4"/>
        <v>0</v>
      </c>
      <c r="BF87" s="172">
        <f t="shared" si="5"/>
        <v>0</v>
      </c>
      <c r="BG87" s="172">
        <f t="shared" si="6"/>
        <v>0</v>
      </c>
      <c r="BH87" s="172">
        <f t="shared" si="7"/>
        <v>0</v>
      </c>
      <c r="BI87" s="172">
        <f t="shared" si="8"/>
        <v>0</v>
      </c>
      <c r="BJ87" s="2" t="s">
        <v>77</v>
      </c>
      <c r="BK87" s="172">
        <f t="shared" si="9"/>
        <v>0</v>
      </c>
      <c r="BL87" s="2" t="s">
        <v>114</v>
      </c>
      <c r="BM87" s="171" t="s">
        <v>125</v>
      </c>
    </row>
    <row r="88" spans="1:65" s="21" customFormat="1" ht="44.25" customHeight="1" x14ac:dyDescent="0.2">
      <c r="A88" s="15"/>
      <c r="B88" s="16"/>
      <c r="C88" s="161" t="s">
        <v>126</v>
      </c>
      <c r="D88" s="161" t="s">
        <v>109</v>
      </c>
      <c r="E88" s="162" t="s">
        <v>127</v>
      </c>
      <c r="F88" s="163" t="s">
        <v>128</v>
      </c>
      <c r="G88" s="164" t="s">
        <v>112</v>
      </c>
      <c r="H88" s="165">
        <v>1</v>
      </c>
      <c r="I88" s="166">
        <v>0</v>
      </c>
      <c r="J88" s="166">
        <f t="shared" si="0"/>
        <v>0</v>
      </c>
      <c r="K88" s="163" t="s">
        <v>113</v>
      </c>
      <c r="L88" s="20"/>
      <c r="M88" s="167" t="s">
        <v>17</v>
      </c>
      <c r="N88" s="168" t="s">
        <v>42</v>
      </c>
      <c r="O88" s="169">
        <v>0</v>
      </c>
      <c r="P88" s="169">
        <f t="shared" si="1"/>
        <v>0</v>
      </c>
      <c r="Q88" s="169">
        <v>0</v>
      </c>
      <c r="R88" s="169">
        <f t="shared" si="2"/>
        <v>0</v>
      </c>
      <c r="S88" s="169">
        <v>0</v>
      </c>
      <c r="T88" s="170">
        <f t="shared" si="3"/>
        <v>0</v>
      </c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R88" s="171" t="s">
        <v>114</v>
      </c>
      <c r="AT88" s="171" t="s">
        <v>109</v>
      </c>
      <c r="AU88" s="171" t="s">
        <v>78</v>
      </c>
      <c r="AY88" s="2" t="s">
        <v>106</v>
      </c>
      <c r="BE88" s="172">
        <f t="shared" si="4"/>
        <v>0</v>
      </c>
      <c r="BF88" s="172">
        <f t="shared" si="5"/>
        <v>0</v>
      </c>
      <c r="BG88" s="172">
        <f t="shared" si="6"/>
        <v>0</v>
      </c>
      <c r="BH88" s="172">
        <f t="shared" si="7"/>
        <v>0</v>
      </c>
      <c r="BI88" s="172">
        <f t="shared" si="8"/>
        <v>0</v>
      </c>
      <c r="BJ88" s="2" t="s">
        <v>77</v>
      </c>
      <c r="BK88" s="172">
        <f t="shared" si="9"/>
        <v>0</v>
      </c>
      <c r="BL88" s="2" t="s">
        <v>114</v>
      </c>
      <c r="BM88" s="171" t="s">
        <v>129</v>
      </c>
    </row>
    <row r="89" spans="1:65" s="21" customFormat="1" ht="21.75" customHeight="1" x14ac:dyDescent="0.2">
      <c r="A89" s="15"/>
      <c r="B89" s="16"/>
      <c r="C89" s="161" t="s">
        <v>130</v>
      </c>
      <c r="D89" s="161" t="s">
        <v>109</v>
      </c>
      <c r="E89" s="162" t="s">
        <v>131</v>
      </c>
      <c r="F89" s="163" t="s">
        <v>132</v>
      </c>
      <c r="G89" s="164" t="s">
        <v>112</v>
      </c>
      <c r="H89" s="165">
        <v>1</v>
      </c>
      <c r="I89" s="166">
        <v>0</v>
      </c>
      <c r="J89" s="166">
        <f t="shared" si="0"/>
        <v>0</v>
      </c>
      <c r="K89" s="163" t="s">
        <v>113</v>
      </c>
      <c r="L89" s="20"/>
      <c r="M89" s="167" t="s">
        <v>17</v>
      </c>
      <c r="N89" s="168" t="s">
        <v>42</v>
      </c>
      <c r="O89" s="169">
        <v>0</v>
      </c>
      <c r="P89" s="169">
        <f t="shared" si="1"/>
        <v>0</v>
      </c>
      <c r="Q89" s="169">
        <v>0</v>
      </c>
      <c r="R89" s="169">
        <f t="shared" si="2"/>
        <v>0</v>
      </c>
      <c r="S89" s="169">
        <v>0</v>
      </c>
      <c r="T89" s="170">
        <f t="shared" si="3"/>
        <v>0</v>
      </c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R89" s="171" t="s">
        <v>114</v>
      </c>
      <c r="AT89" s="171" t="s">
        <v>109</v>
      </c>
      <c r="AU89" s="171" t="s">
        <v>78</v>
      </c>
      <c r="AY89" s="2" t="s">
        <v>106</v>
      </c>
      <c r="BE89" s="172">
        <f t="shared" si="4"/>
        <v>0</v>
      </c>
      <c r="BF89" s="172">
        <f t="shared" si="5"/>
        <v>0</v>
      </c>
      <c r="BG89" s="172">
        <f t="shared" si="6"/>
        <v>0</v>
      </c>
      <c r="BH89" s="172">
        <f t="shared" si="7"/>
        <v>0</v>
      </c>
      <c r="BI89" s="172">
        <f t="shared" si="8"/>
        <v>0</v>
      </c>
      <c r="BJ89" s="2" t="s">
        <v>77</v>
      </c>
      <c r="BK89" s="172">
        <f t="shared" si="9"/>
        <v>0</v>
      </c>
      <c r="BL89" s="2" t="s">
        <v>114</v>
      </c>
      <c r="BM89" s="171" t="s">
        <v>133</v>
      </c>
    </row>
    <row r="90" spans="1:65" s="21" customFormat="1" ht="21.75" customHeight="1" x14ac:dyDescent="0.2">
      <c r="A90" s="15"/>
      <c r="B90" s="16"/>
      <c r="C90" s="161" t="s">
        <v>134</v>
      </c>
      <c r="D90" s="161" t="s">
        <v>109</v>
      </c>
      <c r="E90" s="162" t="s">
        <v>135</v>
      </c>
      <c r="F90" s="163" t="s">
        <v>136</v>
      </c>
      <c r="G90" s="164" t="s">
        <v>112</v>
      </c>
      <c r="H90" s="165">
        <v>2</v>
      </c>
      <c r="I90" s="166">
        <v>0</v>
      </c>
      <c r="J90" s="166">
        <f t="shared" si="0"/>
        <v>0</v>
      </c>
      <c r="K90" s="163" t="s">
        <v>113</v>
      </c>
      <c r="L90" s="20"/>
      <c r="M90" s="167" t="s">
        <v>17</v>
      </c>
      <c r="N90" s="168" t="s">
        <v>42</v>
      </c>
      <c r="O90" s="169">
        <v>0</v>
      </c>
      <c r="P90" s="169">
        <f t="shared" si="1"/>
        <v>0</v>
      </c>
      <c r="Q90" s="169">
        <v>0</v>
      </c>
      <c r="R90" s="169">
        <f t="shared" si="2"/>
        <v>0</v>
      </c>
      <c r="S90" s="169">
        <v>0</v>
      </c>
      <c r="T90" s="170">
        <f t="shared" si="3"/>
        <v>0</v>
      </c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R90" s="171" t="s">
        <v>114</v>
      </c>
      <c r="AT90" s="171" t="s">
        <v>109</v>
      </c>
      <c r="AU90" s="171" t="s">
        <v>78</v>
      </c>
      <c r="AY90" s="2" t="s">
        <v>106</v>
      </c>
      <c r="BE90" s="172">
        <f t="shared" si="4"/>
        <v>0</v>
      </c>
      <c r="BF90" s="172">
        <f t="shared" si="5"/>
        <v>0</v>
      </c>
      <c r="BG90" s="172">
        <f t="shared" si="6"/>
        <v>0</v>
      </c>
      <c r="BH90" s="172">
        <f t="shared" si="7"/>
        <v>0</v>
      </c>
      <c r="BI90" s="172">
        <f t="shared" si="8"/>
        <v>0</v>
      </c>
      <c r="BJ90" s="2" t="s">
        <v>77</v>
      </c>
      <c r="BK90" s="172">
        <f t="shared" si="9"/>
        <v>0</v>
      </c>
      <c r="BL90" s="2" t="s">
        <v>114</v>
      </c>
      <c r="BM90" s="171" t="s">
        <v>137</v>
      </c>
    </row>
    <row r="91" spans="1:65" s="21" customFormat="1" ht="33" customHeight="1" x14ac:dyDescent="0.2">
      <c r="A91" s="15"/>
      <c r="B91" s="16"/>
      <c r="C91" s="161" t="s">
        <v>138</v>
      </c>
      <c r="D91" s="161" t="s">
        <v>109</v>
      </c>
      <c r="E91" s="162" t="s">
        <v>139</v>
      </c>
      <c r="F91" s="163" t="s">
        <v>140</v>
      </c>
      <c r="G91" s="164" t="s">
        <v>112</v>
      </c>
      <c r="H91" s="165">
        <v>1</v>
      </c>
      <c r="I91" s="166">
        <v>0</v>
      </c>
      <c r="J91" s="166">
        <f t="shared" si="0"/>
        <v>0</v>
      </c>
      <c r="K91" s="163" t="s">
        <v>113</v>
      </c>
      <c r="L91" s="20"/>
      <c r="M91" s="167" t="s">
        <v>17</v>
      </c>
      <c r="N91" s="168" t="s">
        <v>42</v>
      </c>
      <c r="O91" s="169">
        <v>0</v>
      </c>
      <c r="P91" s="169">
        <f t="shared" si="1"/>
        <v>0</v>
      </c>
      <c r="Q91" s="169">
        <v>0</v>
      </c>
      <c r="R91" s="169">
        <f t="shared" si="2"/>
        <v>0</v>
      </c>
      <c r="S91" s="169">
        <v>0</v>
      </c>
      <c r="T91" s="170">
        <f t="shared" si="3"/>
        <v>0</v>
      </c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R91" s="171" t="s">
        <v>114</v>
      </c>
      <c r="AT91" s="171" t="s">
        <v>109</v>
      </c>
      <c r="AU91" s="171" t="s">
        <v>78</v>
      </c>
      <c r="AY91" s="2" t="s">
        <v>106</v>
      </c>
      <c r="BE91" s="172">
        <f t="shared" si="4"/>
        <v>0</v>
      </c>
      <c r="BF91" s="172">
        <f t="shared" si="5"/>
        <v>0</v>
      </c>
      <c r="BG91" s="172">
        <f t="shared" si="6"/>
        <v>0</v>
      </c>
      <c r="BH91" s="172">
        <f t="shared" si="7"/>
        <v>0</v>
      </c>
      <c r="BI91" s="172">
        <f t="shared" si="8"/>
        <v>0</v>
      </c>
      <c r="BJ91" s="2" t="s">
        <v>77</v>
      </c>
      <c r="BK91" s="172">
        <f t="shared" si="9"/>
        <v>0</v>
      </c>
      <c r="BL91" s="2" t="s">
        <v>114</v>
      </c>
      <c r="BM91" s="171" t="s">
        <v>141</v>
      </c>
    </row>
    <row r="92" spans="1:65" s="21" customFormat="1" ht="21.75" customHeight="1" x14ac:dyDescent="0.2">
      <c r="A92" s="15"/>
      <c r="B92" s="16"/>
      <c r="C92" s="161" t="s">
        <v>142</v>
      </c>
      <c r="D92" s="161" t="s">
        <v>109</v>
      </c>
      <c r="E92" s="162" t="s">
        <v>143</v>
      </c>
      <c r="F92" s="163" t="s">
        <v>144</v>
      </c>
      <c r="G92" s="164" t="s">
        <v>112</v>
      </c>
      <c r="H92" s="165">
        <v>2</v>
      </c>
      <c r="I92" s="166">
        <v>0</v>
      </c>
      <c r="J92" s="166">
        <f t="shared" si="0"/>
        <v>0</v>
      </c>
      <c r="K92" s="163" t="s">
        <v>113</v>
      </c>
      <c r="L92" s="20"/>
      <c r="M92" s="167" t="s">
        <v>17</v>
      </c>
      <c r="N92" s="168" t="s">
        <v>42</v>
      </c>
      <c r="O92" s="169">
        <v>0</v>
      </c>
      <c r="P92" s="169">
        <f t="shared" si="1"/>
        <v>0</v>
      </c>
      <c r="Q92" s="169">
        <v>0</v>
      </c>
      <c r="R92" s="169">
        <f t="shared" si="2"/>
        <v>0</v>
      </c>
      <c r="S92" s="169">
        <v>0</v>
      </c>
      <c r="T92" s="170">
        <f t="shared" si="3"/>
        <v>0</v>
      </c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R92" s="171" t="s">
        <v>114</v>
      </c>
      <c r="AT92" s="171" t="s">
        <v>109</v>
      </c>
      <c r="AU92" s="171" t="s">
        <v>78</v>
      </c>
      <c r="AY92" s="2" t="s">
        <v>106</v>
      </c>
      <c r="BE92" s="172">
        <f t="shared" si="4"/>
        <v>0</v>
      </c>
      <c r="BF92" s="172">
        <f t="shared" si="5"/>
        <v>0</v>
      </c>
      <c r="BG92" s="172">
        <f t="shared" si="6"/>
        <v>0</v>
      </c>
      <c r="BH92" s="172">
        <f t="shared" si="7"/>
        <v>0</v>
      </c>
      <c r="BI92" s="172">
        <f t="shared" si="8"/>
        <v>0</v>
      </c>
      <c r="BJ92" s="2" t="s">
        <v>77</v>
      </c>
      <c r="BK92" s="172">
        <f t="shared" si="9"/>
        <v>0</v>
      </c>
      <c r="BL92" s="2" t="s">
        <v>114</v>
      </c>
      <c r="BM92" s="171" t="s">
        <v>145</v>
      </c>
    </row>
    <row r="93" spans="1:65" s="21" customFormat="1" ht="21.75" customHeight="1" x14ac:dyDescent="0.2">
      <c r="A93" s="15"/>
      <c r="B93" s="16"/>
      <c r="C93" s="161" t="s">
        <v>146</v>
      </c>
      <c r="D93" s="161" t="s">
        <v>109</v>
      </c>
      <c r="E93" s="162" t="s">
        <v>147</v>
      </c>
      <c r="F93" s="163" t="s">
        <v>148</v>
      </c>
      <c r="G93" s="164" t="s">
        <v>112</v>
      </c>
      <c r="H93" s="165">
        <v>1</v>
      </c>
      <c r="I93" s="166">
        <v>0</v>
      </c>
      <c r="J93" s="166">
        <f t="shared" si="0"/>
        <v>0</v>
      </c>
      <c r="K93" s="163" t="s">
        <v>113</v>
      </c>
      <c r="L93" s="20"/>
      <c r="M93" s="167" t="s">
        <v>17</v>
      </c>
      <c r="N93" s="168" t="s">
        <v>42</v>
      </c>
      <c r="O93" s="169">
        <v>0</v>
      </c>
      <c r="P93" s="169">
        <f t="shared" si="1"/>
        <v>0</v>
      </c>
      <c r="Q93" s="169">
        <v>0</v>
      </c>
      <c r="R93" s="169">
        <f t="shared" si="2"/>
        <v>0</v>
      </c>
      <c r="S93" s="169">
        <v>0</v>
      </c>
      <c r="T93" s="170">
        <f t="shared" si="3"/>
        <v>0</v>
      </c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R93" s="171" t="s">
        <v>114</v>
      </c>
      <c r="AT93" s="171" t="s">
        <v>109</v>
      </c>
      <c r="AU93" s="171" t="s">
        <v>78</v>
      </c>
      <c r="AY93" s="2" t="s">
        <v>106</v>
      </c>
      <c r="BE93" s="172">
        <f t="shared" si="4"/>
        <v>0</v>
      </c>
      <c r="BF93" s="172">
        <f t="shared" si="5"/>
        <v>0</v>
      </c>
      <c r="BG93" s="172">
        <f t="shared" si="6"/>
        <v>0</v>
      </c>
      <c r="BH93" s="172">
        <f t="shared" si="7"/>
        <v>0</v>
      </c>
      <c r="BI93" s="172">
        <f t="shared" si="8"/>
        <v>0</v>
      </c>
      <c r="BJ93" s="2" t="s">
        <v>77</v>
      </c>
      <c r="BK93" s="172">
        <f t="shared" si="9"/>
        <v>0</v>
      </c>
      <c r="BL93" s="2" t="s">
        <v>114</v>
      </c>
      <c r="BM93" s="171" t="s">
        <v>149</v>
      </c>
    </row>
    <row r="94" spans="1:65" s="21" customFormat="1" ht="33" customHeight="1" x14ac:dyDescent="0.2">
      <c r="A94" s="15"/>
      <c r="B94" s="16"/>
      <c r="C94" s="161" t="s">
        <v>150</v>
      </c>
      <c r="D94" s="161" t="s">
        <v>109</v>
      </c>
      <c r="E94" s="162" t="s">
        <v>151</v>
      </c>
      <c r="F94" s="163" t="s">
        <v>152</v>
      </c>
      <c r="G94" s="164" t="s">
        <v>112</v>
      </c>
      <c r="H94" s="165">
        <v>14</v>
      </c>
      <c r="I94" s="166">
        <v>0</v>
      </c>
      <c r="J94" s="166">
        <f t="shared" si="0"/>
        <v>0</v>
      </c>
      <c r="K94" s="163" t="s">
        <v>113</v>
      </c>
      <c r="L94" s="20"/>
      <c r="M94" s="167" t="s">
        <v>17</v>
      </c>
      <c r="N94" s="168" t="s">
        <v>42</v>
      </c>
      <c r="O94" s="169">
        <v>0</v>
      </c>
      <c r="P94" s="169">
        <f t="shared" si="1"/>
        <v>0</v>
      </c>
      <c r="Q94" s="169">
        <v>0</v>
      </c>
      <c r="R94" s="169">
        <f t="shared" si="2"/>
        <v>0</v>
      </c>
      <c r="S94" s="169">
        <v>0</v>
      </c>
      <c r="T94" s="170">
        <f t="shared" si="3"/>
        <v>0</v>
      </c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R94" s="171" t="s">
        <v>114</v>
      </c>
      <c r="AT94" s="171" t="s">
        <v>109</v>
      </c>
      <c r="AU94" s="171" t="s">
        <v>78</v>
      </c>
      <c r="AY94" s="2" t="s">
        <v>106</v>
      </c>
      <c r="BE94" s="172">
        <f t="shared" si="4"/>
        <v>0</v>
      </c>
      <c r="BF94" s="172">
        <f t="shared" si="5"/>
        <v>0</v>
      </c>
      <c r="BG94" s="172">
        <f t="shared" si="6"/>
        <v>0</v>
      </c>
      <c r="BH94" s="172">
        <f t="shared" si="7"/>
        <v>0</v>
      </c>
      <c r="BI94" s="172">
        <f t="shared" si="8"/>
        <v>0</v>
      </c>
      <c r="BJ94" s="2" t="s">
        <v>77</v>
      </c>
      <c r="BK94" s="172">
        <f t="shared" si="9"/>
        <v>0</v>
      </c>
      <c r="BL94" s="2" t="s">
        <v>114</v>
      </c>
      <c r="BM94" s="171" t="s">
        <v>153</v>
      </c>
    </row>
    <row r="95" spans="1:65" s="21" customFormat="1" ht="33" customHeight="1" x14ac:dyDescent="0.2">
      <c r="A95" s="15"/>
      <c r="B95" s="16"/>
      <c r="C95" s="161" t="s">
        <v>154</v>
      </c>
      <c r="D95" s="161" t="s">
        <v>109</v>
      </c>
      <c r="E95" s="162" t="s">
        <v>155</v>
      </c>
      <c r="F95" s="163" t="s">
        <v>156</v>
      </c>
      <c r="G95" s="164" t="s">
        <v>112</v>
      </c>
      <c r="H95" s="165">
        <v>1</v>
      </c>
      <c r="I95" s="166">
        <v>0</v>
      </c>
      <c r="J95" s="166">
        <f t="shared" si="0"/>
        <v>0</v>
      </c>
      <c r="K95" s="163" t="s">
        <v>113</v>
      </c>
      <c r="L95" s="20"/>
      <c r="M95" s="167" t="s">
        <v>17</v>
      </c>
      <c r="N95" s="168" t="s">
        <v>42</v>
      </c>
      <c r="O95" s="169">
        <v>0</v>
      </c>
      <c r="P95" s="169">
        <f t="shared" si="1"/>
        <v>0</v>
      </c>
      <c r="Q95" s="169">
        <v>0</v>
      </c>
      <c r="R95" s="169">
        <f t="shared" si="2"/>
        <v>0</v>
      </c>
      <c r="S95" s="169">
        <v>0</v>
      </c>
      <c r="T95" s="170">
        <f t="shared" si="3"/>
        <v>0</v>
      </c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R95" s="171" t="s">
        <v>114</v>
      </c>
      <c r="AT95" s="171" t="s">
        <v>109</v>
      </c>
      <c r="AU95" s="171" t="s">
        <v>78</v>
      </c>
      <c r="AY95" s="2" t="s">
        <v>106</v>
      </c>
      <c r="BE95" s="172">
        <f t="shared" si="4"/>
        <v>0</v>
      </c>
      <c r="BF95" s="172">
        <f t="shared" si="5"/>
        <v>0</v>
      </c>
      <c r="BG95" s="172">
        <f t="shared" si="6"/>
        <v>0</v>
      </c>
      <c r="BH95" s="172">
        <f t="shared" si="7"/>
        <v>0</v>
      </c>
      <c r="BI95" s="172">
        <f t="shared" si="8"/>
        <v>0</v>
      </c>
      <c r="BJ95" s="2" t="s">
        <v>77</v>
      </c>
      <c r="BK95" s="172">
        <f t="shared" si="9"/>
        <v>0</v>
      </c>
      <c r="BL95" s="2" t="s">
        <v>114</v>
      </c>
      <c r="BM95" s="171" t="s">
        <v>157</v>
      </c>
    </row>
    <row r="96" spans="1:65" s="21" customFormat="1" ht="16.5" customHeight="1" x14ac:dyDescent="0.2">
      <c r="A96" s="15"/>
      <c r="B96" s="16"/>
      <c r="C96" s="161" t="s">
        <v>158</v>
      </c>
      <c r="D96" s="161" t="s">
        <v>109</v>
      </c>
      <c r="E96" s="162" t="s">
        <v>159</v>
      </c>
      <c r="F96" s="163" t="s">
        <v>160</v>
      </c>
      <c r="G96" s="164" t="s">
        <v>112</v>
      </c>
      <c r="H96" s="165">
        <v>1</v>
      </c>
      <c r="I96" s="166">
        <v>0</v>
      </c>
      <c r="J96" s="166">
        <f t="shared" si="0"/>
        <v>0</v>
      </c>
      <c r="K96" s="163" t="s">
        <v>113</v>
      </c>
      <c r="L96" s="20"/>
      <c r="M96" s="167" t="s">
        <v>17</v>
      </c>
      <c r="N96" s="168" t="s">
        <v>42</v>
      </c>
      <c r="O96" s="169">
        <v>0</v>
      </c>
      <c r="P96" s="169">
        <f t="shared" si="1"/>
        <v>0</v>
      </c>
      <c r="Q96" s="169">
        <v>0</v>
      </c>
      <c r="R96" s="169">
        <f t="shared" si="2"/>
        <v>0</v>
      </c>
      <c r="S96" s="169">
        <v>0</v>
      </c>
      <c r="T96" s="170">
        <f t="shared" si="3"/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171" t="s">
        <v>114</v>
      </c>
      <c r="AT96" s="171" t="s">
        <v>109</v>
      </c>
      <c r="AU96" s="171" t="s">
        <v>78</v>
      </c>
      <c r="AY96" s="2" t="s">
        <v>106</v>
      </c>
      <c r="BE96" s="172">
        <f t="shared" si="4"/>
        <v>0</v>
      </c>
      <c r="BF96" s="172">
        <f t="shared" si="5"/>
        <v>0</v>
      </c>
      <c r="BG96" s="172">
        <f t="shared" si="6"/>
        <v>0</v>
      </c>
      <c r="BH96" s="172">
        <f t="shared" si="7"/>
        <v>0</v>
      </c>
      <c r="BI96" s="172">
        <f t="shared" si="8"/>
        <v>0</v>
      </c>
      <c r="BJ96" s="2" t="s">
        <v>77</v>
      </c>
      <c r="BK96" s="172">
        <f t="shared" si="9"/>
        <v>0</v>
      </c>
      <c r="BL96" s="2" t="s">
        <v>114</v>
      </c>
      <c r="BM96" s="171" t="s">
        <v>161</v>
      </c>
    </row>
    <row r="97" spans="1:65" s="21" customFormat="1" ht="21.75" customHeight="1" x14ac:dyDescent="0.2">
      <c r="A97" s="15"/>
      <c r="B97" s="16"/>
      <c r="C97" s="161" t="s">
        <v>162</v>
      </c>
      <c r="D97" s="161" t="s">
        <v>109</v>
      </c>
      <c r="E97" s="162" t="s">
        <v>163</v>
      </c>
      <c r="F97" s="163" t="s">
        <v>164</v>
      </c>
      <c r="G97" s="164" t="s">
        <v>112</v>
      </c>
      <c r="H97" s="165">
        <v>2</v>
      </c>
      <c r="I97" s="166">
        <v>0</v>
      </c>
      <c r="J97" s="166">
        <f t="shared" si="0"/>
        <v>0</v>
      </c>
      <c r="K97" s="163" t="s">
        <v>113</v>
      </c>
      <c r="L97" s="20"/>
      <c r="M97" s="167" t="s">
        <v>17</v>
      </c>
      <c r="N97" s="168" t="s">
        <v>42</v>
      </c>
      <c r="O97" s="169">
        <v>0</v>
      </c>
      <c r="P97" s="169">
        <f t="shared" si="1"/>
        <v>0</v>
      </c>
      <c r="Q97" s="169">
        <v>0</v>
      </c>
      <c r="R97" s="169">
        <f t="shared" si="2"/>
        <v>0</v>
      </c>
      <c r="S97" s="169">
        <v>0</v>
      </c>
      <c r="T97" s="170">
        <f t="shared" si="3"/>
        <v>0</v>
      </c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R97" s="171" t="s">
        <v>114</v>
      </c>
      <c r="AT97" s="171" t="s">
        <v>109</v>
      </c>
      <c r="AU97" s="171" t="s">
        <v>78</v>
      </c>
      <c r="AY97" s="2" t="s">
        <v>106</v>
      </c>
      <c r="BE97" s="172">
        <f t="shared" si="4"/>
        <v>0</v>
      </c>
      <c r="BF97" s="172">
        <f t="shared" si="5"/>
        <v>0</v>
      </c>
      <c r="BG97" s="172">
        <f t="shared" si="6"/>
        <v>0</v>
      </c>
      <c r="BH97" s="172">
        <f t="shared" si="7"/>
        <v>0</v>
      </c>
      <c r="BI97" s="172">
        <f t="shared" si="8"/>
        <v>0</v>
      </c>
      <c r="BJ97" s="2" t="s">
        <v>77</v>
      </c>
      <c r="BK97" s="172">
        <f t="shared" si="9"/>
        <v>0</v>
      </c>
      <c r="BL97" s="2" t="s">
        <v>114</v>
      </c>
      <c r="BM97" s="171" t="s">
        <v>165</v>
      </c>
    </row>
    <row r="98" spans="1:65" s="21" customFormat="1" ht="33" customHeight="1" x14ac:dyDescent="0.2">
      <c r="A98" s="15"/>
      <c r="B98" s="16"/>
      <c r="C98" s="161" t="s">
        <v>8</v>
      </c>
      <c r="D98" s="161" t="s">
        <v>109</v>
      </c>
      <c r="E98" s="162" t="s">
        <v>166</v>
      </c>
      <c r="F98" s="163" t="s">
        <v>167</v>
      </c>
      <c r="G98" s="164" t="s">
        <v>112</v>
      </c>
      <c r="H98" s="165">
        <v>30</v>
      </c>
      <c r="I98" s="166">
        <v>0</v>
      </c>
      <c r="J98" s="166">
        <f t="shared" si="0"/>
        <v>0</v>
      </c>
      <c r="K98" s="163" t="s">
        <v>113</v>
      </c>
      <c r="L98" s="20"/>
      <c r="M98" s="173" t="s">
        <v>17</v>
      </c>
      <c r="N98" s="174" t="s">
        <v>42</v>
      </c>
      <c r="O98" s="175">
        <v>0</v>
      </c>
      <c r="P98" s="175">
        <f t="shared" si="1"/>
        <v>0</v>
      </c>
      <c r="Q98" s="175">
        <v>0</v>
      </c>
      <c r="R98" s="175">
        <f t="shared" si="2"/>
        <v>0</v>
      </c>
      <c r="S98" s="175">
        <v>0</v>
      </c>
      <c r="T98" s="176">
        <f t="shared" si="3"/>
        <v>0</v>
      </c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R98" s="171" t="s">
        <v>114</v>
      </c>
      <c r="AT98" s="171" t="s">
        <v>109</v>
      </c>
      <c r="AU98" s="171" t="s">
        <v>78</v>
      </c>
      <c r="AY98" s="2" t="s">
        <v>106</v>
      </c>
      <c r="BE98" s="172">
        <f t="shared" si="4"/>
        <v>0</v>
      </c>
      <c r="BF98" s="172">
        <f t="shared" si="5"/>
        <v>0</v>
      </c>
      <c r="BG98" s="172">
        <f t="shared" si="6"/>
        <v>0</v>
      </c>
      <c r="BH98" s="172">
        <f t="shared" si="7"/>
        <v>0</v>
      </c>
      <c r="BI98" s="172">
        <f t="shared" si="8"/>
        <v>0</v>
      </c>
      <c r="BJ98" s="2" t="s">
        <v>77</v>
      </c>
      <c r="BK98" s="172">
        <f t="shared" si="9"/>
        <v>0</v>
      </c>
      <c r="BL98" s="2" t="s">
        <v>114</v>
      </c>
      <c r="BM98" s="171" t="s">
        <v>168</v>
      </c>
    </row>
    <row r="99" spans="1:65" s="21" customFormat="1" ht="6.9" customHeight="1" x14ac:dyDescent="0.2">
      <c r="A99" s="15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20"/>
      <c r="M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</sheetData>
  <sheetProtection formatColumns="0" formatRows="0" autoFilter="0"/>
  <autoFilter ref="C80:K98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03-f - nábytek</vt:lpstr>
      <vt:lpstr>'Rekapitulace stavby'!Názvy_tisku</vt:lpstr>
      <vt:lpstr>'SO 03-f - nábytek'!Názvy_tisku</vt:lpstr>
      <vt:lpstr>'Rekapitulace stavby'!Oblast_tisku</vt:lpstr>
      <vt:lpstr>'SO 03-f - nábytek'!Oblast_tisku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2021-09-14T11:28:16Z</dcterms:created>
  <dcterms:modified xsi:type="dcterms:W3CDTF">2022-03-08T15:46:48Z</dcterms:modified>
</cp:coreProperties>
</file>